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6" rupBuild="9303"/>
  <workbookPr codeName="ThisWorkbook" hidePivotFieldList="1"/>
  <bookViews>
    <workbookView xWindow="1500" yWindow="690" windowWidth="5070" windowHeight="5850"/>
  </bookViews>
  <sheets>
    <sheet name="Cover Page" sheetId="8" r:id="rId1"/>
    <sheet name="Analysis" sheetId="3" r:id="rId2"/>
    <sheet name="Data" sheetId="2" r:id="rId3"/>
    <sheet name="Reference" sheetId="7" r:id="rId4"/>
  </sheets>
  <externalReferences>
    <externalReference r:id="rId5"/>
  </externalReferences>
  <definedNames>
    <definedName name="ExpResult" localSheetId="0">#REF!</definedName>
    <definedName name="ExpResult">#REF!</definedName>
    <definedName name="InputVal" localSheetId="0">#REF!</definedName>
    <definedName name="InputVal">#REF!</definedName>
    <definedName name="InputValDivMaxTimes10" localSheetId="0">#REF!</definedName>
    <definedName name="InputValDivMaxTimes10">#REF!</definedName>
    <definedName name="_xlnm.Print_Area" localSheetId="0">'Cover Page'!$A$1:$A$27</definedName>
    <definedName name="Request">#REF!</definedName>
    <definedName name="RequestType">[1]Lookups!$C$3:$C$5</definedName>
    <definedName name="Rho" localSheetId="0">#REF!</definedName>
    <definedName name="Rho">#REF!</definedName>
  </definedName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D13" i="3" l="1"/>
  <c r="H22" i="3" l="1"/>
  <c r="H21" i="3"/>
  <c r="I22" i="3"/>
  <c r="I21" i="3"/>
  <c r="J22" i="3"/>
  <c r="J21" i="3"/>
  <c r="N22" i="3"/>
  <c r="N21" i="3"/>
  <c r="P22" i="3"/>
  <c r="P21" i="3"/>
  <c r="AE22" i="3" l="1"/>
  <c r="AE21" i="3"/>
  <c r="P4" i="2" l="1"/>
  <c r="P5" i="2"/>
  <c r="P6" i="2"/>
  <c r="P7" i="2"/>
  <c r="P3" i="2"/>
  <c r="O7" i="2" l="1"/>
  <c r="Q7" i="2" s="1"/>
  <c r="M7" i="2"/>
  <c r="J7" i="2"/>
  <c r="G7" i="2"/>
  <c r="O6" i="2"/>
  <c r="Q6" i="2" s="1"/>
  <c r="M6" i="2"/>
  <c r="J6" i="2"/>
  <c r="G6" i="2"/>
  <c r="O5" i="2"/>
  <c r="Q5" i="2" s="1"/>
  <c r="M5" i="2"/>
  <c r="J5" i="2"/>
  <c r="G5" i="2"/>
  <c r="O4" i="2"/>
  <c r="Q4" i="2" s="1"/>
  <c r="M4" i="2"/>
  <c r="J4" i="2"/>
  <c r="G4" i="2"/>
  <c r="Q3" i="2"/>
  <c r="O3" i="2"/>
  <c r="M3" i="2"/>
  <c r="J3" i="2"/>
  <c r="G3" i="2"/>
  <c r="Q1" i="2" l="1"/>
  <c r="Q14" i="3" s="1"/>
  <c r="M14" i="3"/>
  <c r="D9" i="3" l="1"/>
  <c r="V11" i="3" s="1"/>
  <c r="Z21" i="3" l="1"/>
  <c r="Z22" i="3"/>
  <c r="Z14" i="3"/>
  <c r="D7" i="3"/>
  <c r="T11" i="3" s="1"/>
  <c r="D8" i="3"/>
  <c r="U11" i="3" s="1"/>
  <c r="D5" i="3"/>
  <c r="R14" i="3" s="1"/>
  <c r="D6" i="3"/>
  <c r="S11" i="3" s="1"/>
  <c r="AE14" i="3"/>
  <c r="X22" i="3" l="1"/>
  <c r="X21" i="3"/>
  <c r="W21" i="3"/>
  <c r="W22" i="3"/>
  <c r="Y21" i="3"/>
  <c r="Y22" i="3"/>
  <c r="W14" i="3"/>
  <c r="X14" i="3"/>
  <c r="R11" i="3"/>
  <c r="Y14" i="3"/>
  <c r="E5" i="3"/>
  <c r="AA14" i="3" l="1"/>
  <c r="AB14" i="3" s="1"/>
  <c r="AD14" i="3" l="1"/>
  <c r="I12" i="7"/>
  <c r="I11" i="7"/>
  <c r="I29" i="7"/>
  <c r="I10" i="7"/>
  <c r="I18" i="7"/>
  <c r="I17" i="7"/>
  <c r="I16" i="7"/>
  <c r="I9" i="7"/>
  <c r="I19" i="7"/>
  <c r="I3" i="7"/>
  <c r="I15" i="7"/>
  <c r="I14" i="7"/>
  <c r="I8" i="7"/>
  <c r="I27" i="7"/>
  <c r="I26" i="7"/>
  <c r="I13" i="7"/>
  <c r="I7" i="7"/>
  <c r="I6" i="7"/>
  <c r="I5" i="7"/>
  <c r="P8" i="7"/>
  <c r="I25" i="7"/>
  <c r="P7" i="7"/>
  <c r="I4" i="7"/>
  <c r="P6" i="7"/>
  <c r="I2" i="7"/>
  <c r="P5" i="7"/>
  <c r="I24" i="7"/>
  <c r="P4" i="7"/>
  <c r="I23" i="7"/>
  <c r="P3" i="7"/>
  <c r="I22" i="7"/>
  <c r="P2" i="7"/>
  <c r="I21" i="7"/>
  <c r="AF14" i="3" l="1"/>
  <c r="I20" i="7"/>
  <c r="I28" i="7"/>
  <c r="AF21" i="3" l="1"/>
  <c r="AD21" i="3" s="1"/>
  <c r="AF22" i="3"/>
  <c r="AD22" i="3" s="1"/>
  <c r="AG14" i="3"/>
  <c r="AB22" i="3" l="1"/>
  <c r="R22" i="3"/>
  <c r="R21" i="3"/>
  <c r="AB21" i="3"/>
  <c r="Q21" i="3" l="1"/>
  <c r="AA21" i="3"/>
  <c r="Q22" i="3"/>
  <c r="AA22" i="3"/>
</calcChain>
</file>

<file path=xl/sharedStrings.xml><?xml version="1.0" encoding="utf-8"?>
<sst xmlns="http://schemas.openxmlformats.org/spreadsheetml/2006/main" count="570" uniqueCount="138">
  <si>
    <t>Financial</t>
  </si>
  <si>
    <t>Frequency</t>
  </si>
  <si>
    <t>Baseline Residual Risk</t>
  </si>
  <si>
    <t>Original</t>
  </si>
  <si>
    <t>Original Baseline</t>
  </si>
  <si>
    <t>Safety Consequence</t>
  </si>
  <si>
    <t>Reliability Consequence</t>
  </si>
  <si>
    <t>Compliance Consequence</t>
  </si>
  <si>
    <t>Financial Consequence</t>
  </si>
  <si>
    <t>(000s)</t>
  </si>
  <si>
    <t>Enable</t>
  </si>
  <si>
    <t>Project ID</t>
  </si>
  <si>
    <t>Annuity</t>
  </si>
  <si>
    <t>New/Existing</t>
  </si>
  <si>
    <t>Life of the Project</t>
  </si>
  <si>
    <t>Frequency %</t>
  </si>
  <si>
    <t>Safety</t>
  </si>
  <si>
    <t>Reliability</t>
  </si>
  <si>
    <t>Compliance</t>
  </si>
  <si>
    <t>Existing</t>
  </si>
  <si>
    <t>Weights on Each Mitigation</t>
  </si>
  <si>
    <t>Annuity instead of Capital Cost</t>
  </si>
  <si>
    <t>Probability</t>
  </si>
  <si>
    <t>1 - Risk Starting Value Lookup Question</t>
  </si>
  <si>
    <t>AA1 Frequency</t>
  </si>
  <si>
    <t>AA2 Safety Consequence</t>
  </si>
  <si>
    <t>AA3 Reliability Consequence</t>
  </si>
  <si>
    <t>AA4 Compliance Consequence</t>
  </si>
  <si>
    <t>AA5 Financial Consequence</t>
  </si>
  <si>
    <t>AA6 Baseline Risk Score</t>
  </si>
  <si>
    <t>Calculated Baseline</t>
  </si>
  <si>
    <t>Consequence</t>
  </si>
  <si>
    <t>SCG - Catastrophic Damage involving Gas Infrastructure (Dig-Ins)</t>
  </si>
  <si>
    <t>SCG - Catastrophic Damage Involving Gas Transmission Pipeline Failure</t>
  </si>
  <si>
    <t>SCG - Catastrophic Damage involving Medium and Non-DOT Pipeline Failure</t>
  </si>
  <si>
    <t>Before</t>
  </si>
  <si>
    <t>SCG - Catastrophic Event related to Storage Well Integrity</t>
  </si>
  <si>
    <t>SCG - Cyber Security</t>
  </si>
  <si>
    <t>SCG - Employee, Contractor, Customer and Public  Safety</t>
  </si>
  <si>
    <t>SCG - Physical Security of Critical Infrastructure</t>
  </si>
  <si>
    <t>SCG - Records Management</t>
  </si>
  <si>
    <t>SCG - Workforce Planning</t>
  </si>
  <si>
    <t>Weights</t>
  </si>
  <si>
    <t>SCG - Workplace Violence</t>
  </si>
  <si>
    <t>SDGE - Aviation Incident</t>
  </si>
  <si>
    <t>SDGE - Catastrophic Damage involving Gas Infrastructure (Dig-Ins)</t>
  </si>
  <si>
    <t>SDGE - Catastrophic Damage Involving Gas Transmission Pipeline Failure</t>
  </si>
  <si>
    <t>Impact</t>
  </si>
  <si>
    <t>SDGE - Catastrophic Damage Involving Medium and non-DOT Pipeline Failure</t>
  </si>
  <si>
    <t>SDGE - Cyber Security</t>
  </si>
  <si>
    <t>Finance</t>
  </si>
  <si>
    <t>SDGE - Distributed Energy Resources (DERs) Safety and Operational Concerns</t>
  </si>
  <si>
    <t>SDGE - Electric Infrastructure Integrity</t>
  </si>
  <si>
    <t>SDGE - Employee, Contractor &amp; Public Safety</t>
  </si>
  <si>
    <t>SDGE - Fail to Black Start</t>
  </si>
  <si>
    <t>SDGE - Major Disturbance to Electrical Service (e.g. Blackout)</t>
  </si>
  <si>
    <t>SDGE - Public Safety Events - Electric</t>
  </si>
  <si>
    <t>SDGE - Records Management</t>
  </si>
  <si>
    <t>SDGE - Violation of Environmental Policies/Procedures</t>
  </si>
  <si>
    <t>SDGE - Wildfires caused by SDG&amp;E Equipment (including 3rd Party Pole Attachments)</t>
  </si>
  <si>
    <t>After</t>
  </si>
  <si>
    <t>SDGE - Workforce Planning</t>
  </si>
  <si>
    <t>SDGE - Workplace Violence</t>
  </si>
  <si>
    <t>Cost</t>
  </si>
  <si>
    <t>Baseline</t>
  </si>
  <si>
    <t>New Frequency</t>
  </si>
  <si>
    <t>New Score</t>
  </si>
  <si>
    <t>New Consequence Scores, weighted</t>
  </si>
  <si>
    <t>Rank</t>
  </si>
  <si>
    <t>Mitigation Weight</t>
  </si>
  <si>
    <t>SDGE - Climate Change Adaptation</t>
  </si>
  <si>
    <t>SDGE - Unmanned Aircraft System (UAS) Incident</t>
  </si>
  <si>
    <t>2, 8</t>
  </si>
  <si>
    <t>Description</t>
  </si>
  <si>
    <t/>
  </si>
  <si>
    <t>Capital Cost (2017-2019)</t>
  </si>
  <si>
    <t>OM Cost (2017-2019 average)</t>
  </si>
  <si>
    <t>Function</t>
  </si>
  <si>
    <t>Definition</t>
  </si>
  <si>
    <t>Contribution to overall benefits</t>
  </si>
  <si>
    <t>Identify</t>
  </si>
  <si>
    <t>Develop the organizational understanding to manage cybersecurity risk to systems, assets, data, and capabilities.</t>
  </si>
  <si>
    <t>The activities in the Identify Function are foundational for effective use of the Framework. Understanding the business context, the resources that support critical functions, and the related cybersecurity risks enables an organization to focus and prioritize its efforts, consistent with its risk management strategy and business needs. Examples of outcome Categories within this Function include: Asset Management; Business Environment; Governance; Risk Assessment; and Risk Management Strategy.</t>
  </si>
  <si>
    <t>Protect</t>
  </si>
  <si>
    <t>Develop and implement the appropriate safeguards to ensure delivery of critical infrastructure services.</t>
  </si>
  <si>
    <t>The Protect Function supports the ability to limit or contain the impact of a potential cybersecurity event. Examples of outcome Categories within this Function include: Access Control; Awareness and Training; Data Security; Information Protection Processes and Procedures; Maintenance; and Protective Technology.</t>
  </si>
  <si>
    <t>Detect</t>
  </si>
  <si>
    <t>Develop and implement the appropriate activities to identify the occurrence of a cybersecurity event.</t>
  </si>
  <si>
    <t>The Detect Function enables timely discovery of cybersecurity events. Examples of outcome Categories within this Function include: Anomalies and Events; Security Continuous Monitoring; and Detection Processes.</t>
  </si>
  <si>
    <t>Respond</t>
  </si>
  <si>
    <t>Develop and implement the appropriate activities to take action regarding a detected cybersecurity event.</t>
  </si>
  <si>
    <t>The Respond Function supports the ability to contain the impact of a potential cybersecurity event. Examples of outcome Categories within this Function include: Response Planning; Communications; Analysis; Mitigation; and Improvements.</t>
  </si>
  <si>
    <t>Recover</t>
  </si>
  <si>
    <t>The Recover Function supports timely recovery to normal operations to reduce the impact from a cybersecurity event. Examples of outcome Categories within this Function include: Recovery Planning; Improvements; and Communications.</t>
  </si>
  <si>
    <t>B1</t>
  </si>
  <si>
    <t>All functions</t>
  </si>
  <si>
    <t>Develop and implement the appropriate activities to maintain plans for resilience and to restore any capabilities or services that were impaired due to a cybersecurity event.</t>
  </si>
  <si>
    <t>Asset Management; Business Environment; Governance; Risk Assessment; and Risk Management Strategy.</t>
  </si>
  <si>
    <t>Access Control; Awareness and Training; Data Security; Information Protection Processes and Procedures; Maintenance; and Protective Technology.</t>
  </si>
  <si>
    <t>Anomalies and Events; Security Continuous Monitoring; and Detection Processes.</t>
  </si>
  <si>
    <t>Response Planning; Communications; Analysis; Mitigation; and Improvements.</t>
  </si>
  <si>
    <t>Recovery Planning; Improvements; and Communications.</t>
  </si>
  <si>
    <t>Cyber - Baseline</t>
  </si>
  <si>
    <t>Covers all functions</t>
  </si>
  <si>
    <t>Ave Impact 2013 - 2016 (Ave Controls)</t>
  </si>
  <si>
    <t>Ave Impact Change yr. to yr. 2013 - 2016 (Ave Controls)</t>
  </si>
  <si>
    <t>Relative Impact Change (Ave Controls)</t>
  </si>
  <si>
    <t>Ave Likelihood 2013 - 2016 (Ave Controls)</t>
  </si>
  <si>
    <t>Ave Likelihood Change yr. to yr. 2013 - 2016 (Ave Controls)</t>
  </si>
  <si>
    <t>Relative Likelihood Change (Ave Controls)</t>
  </si>
  <si>
    <t>Ave Control Effectiveness 2013 - 2016 (Ave Controls)</t>
  </si>
  <si>
    <t>Ave Control Effectiveness Change yr. to yr. 2013 - 2016 (Ave Controls)</t>
  </si>
  <si>
    <t>Relative Control Effectiveness Change (Ave Controls)</t>
  </si>
  <si>
    <t>Weighted Ramainder</t>
  </si>
  <si>
    <t>Likelihood</t>
  </si>
  <si>
    <t>Remainder</t>
  </si>
  <si>
    <t>Rationale</t>
  </si>
  <si>
    <t>Reverts back from residual risk to original risk</t>
  </si>
  <si>
    <t>SCG</t>
  </si>
  <si>
    <t>SDGE</t>
  </si>
  <si>
    <t>Adjustment Factor</t>
  </si>
  <si>
    <t>Score Category</t>
  </si>
  <si>
    <t>Controls</t>
  </si>
  <si>
    <t>Adjusted Baseline</t>
  </si>
  <si>
    <t>Ordered Mitigations</t>
  </si>
  <si>
    <t>Ordered Cumulative Score</t>
  </si>
  <si>
    <t>Ordered Cumulative Cost</t>
  </si>
  <si>
    <t>RSE</t>
  </si>
  <si>
    <t>Risk</t>
  </si>
  <si>
    <t>Name</t>
  </si>
  <si>
    <t>New Score (for life of project)</t>
  </si>
  <si>
    <t>2016 Risk Assessment Mitigation Phase</t>
  </si>
  <si>
    <t>Risk Spend Efficiency Workpapers to</t>
  </si>
  <si>
    <t>January 2017</t>
  </si>
  <si>
    <t>Cyber Security</t>
  </si>
  <si>
    <t xml:space="preserve">SCG - Cyber Security &amp; </t>
  </si>
  <si>
    <t>Investigation 16-10-015_016</t>
  </si>
  <si>
    <t>(Chapter SDG&amp;E-7/SCG-3-WP-RSE)</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</si>
</sst>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4" formatCode="_(&quot;$&quot;* #,##0.00_);_(&quot;$&quot;* \(#,##0.00\);_(&quot;$&quot;* &quot;-&quot;??_);_(@_)"/>
    <numFmt numFmtId="43" formatCode="_(* #,##0.00_);_(* \(#,##0.00\);_(* &quot;-&quot;??_);_(@_)"/>
    <numFmt numFmtId="164" formatCode="_(&quot;$&quot;* #,##0_);_(&quot;$&quot;* \(#,##0\);_(&quot;$&quot;* &quot;-&quot;??_);_(@_)"/>
    <numFmt numFmtId="165" formatCode="_(* #,##0_);_(* \(#,##0\);_(* &quot;-&quot;??_);_(@_)"/>
    <numFmt numFmtId="166" formatCode="0.0000"/>
    <numFmt numFmtId="167" formatCode="_-* #,##0_-;\-* #,##0_-;_-* &quot;-&quot;??_-;_-@_-"/>
    <numFmt numFmtId="168" formatCode="_-&quot;$&quot;* #,##0.00_-;\-&quot;$&quot;* #,##0.00_-;_-&quot;$&quot;* &quot;-&quot;??_-;_-@_-"/>
    <numFmt numFmtId="169" formatCode="0.0%"/>
    <numFmt numFmtId="170" formatCode="0.00000"/>
    <numFmt numFmtId="171" formatCode="&quot;$&quot;#,##0.00"/>
    <numFmt numFmtId="172" formatCode="0.0000000"/>
  </numFmts>
  <fonts count="45" x14ac:knownFonts="1">
    <font>
      <sz val="11"/>
      <color theme="1"/>
      <name val="Calibri"/>
      <family val="2"/>
      <scheme val="minor"/>
    </font>
    <font>
      <sz val="11"/>
      <color theme="1"/>
      <name val="Calibri"/>
      <family val="2"/>
      <scheme val="minor"/>
    </font>
    <font>
      <b/>
      <sz val="11"/>
      <color theme="1"/>
      <name val="Calibri"/>
      <family val="2"/>
      <scheme val="minor"/>
    </font>
    <font>
      <sz val="11"/>
      <name val="Calibri"/>
      <family val="2"/>
      <scheme val="minor"/>
    </font>
    <font>
      <b/>
      <sz val="10"/>
      <name val="Arial"/>
      <family val="2"/>
    </font>
    <font>
      <sz val="11"/>
      <color indexed="8"/>
      <name val="Calibri"/>
      <family val="2"/>
    </font>
    <font>
      <b/>
      <sz val="14"/>
      <name val="Arial"/>
      <family val="2"/>
    </font>
    <font>
      <sz val="10"/>
      <name val="Arial"/>
      <family val="2"/>
    </font>
    <font>
      <b/>
      <sz val="11"/>
      <name val="Arial"/>
      <family val="2"/>
    </font>
    <font>
      <b/>
      <i/>
      <sz val="10"/>
      <name val="Arial"/>
      <family val="2"/>
    </font>
    <font>
      <sz val="12"/>
      <color theme="0"/>
      <name val="Arial"/>
      <family val="2"/>
    </font>
    <font>
      <b/>
      <sz val="11"/>
      <name val="Calibri"/>
      <family val="2"/>
      <scheme val="minor"/>
    </font>
    <font>
      <b/>
      <sz val="16"/>
      <name val="Calibri"/>
      <family val="2"/>
      <scheme val="minor"/>
    </font>
    <font>
      <b/>
      <sz val="14"/>
      <name val="Calibri"/>
      <family val="2"/>
      <scheme val="minor"/>
    </font>
    <font>
      <sz val="11"/>
      <name val="Calibri"/>
      <family val="2"/>
    </font>
    <font>
      <b/>
      <u/>
      <sz val="11"/>
      <name val="Calibri"/>
      <family val="2"/>
      <scheme val="minor"/>
    </font>
    <font>
      <sz val="11"/>
      <color rgb="FF006100"/>
      <name val="Calibri"/>
      <family val="2"/>
      <scheme val="minor"/>
    </font>
    <font>
      <b/>
      <sz val="28"/>
      <color rgb="FFFF0000"/>
      <name val="Times New Roman"/>
      <family val="1"/>
    </font>
    <font>
      <b/>
      <sz val="28"/>
      <name val="Times New Roman"/>
      <family val="1"/>
    </font>
    <font>
      <b/>
      <sz val="28"/>
      <color theme="1"/>
      <name val="Times New Roman"/>
      <family val="1"/>
    </font>
    <font>
      <sz val="11"/>
      <color rgb="FF5A5A5A"/>
      <name val="Times New Roman"/>
      <family val="1"/>
    </font>
    <font>
      <sz val="14"/>
      <color rgb="FF5A5A5A"/>
      <name val="Times New Roman"/>
      <family val="1"/>
    </font>
    <font>
      <sz val="11"/>
      <color indexed="9"/>
      <name val="Calibri"/>
      <family val="2"/>
    </font>
    <font>
      <sz val="11"/>
      <color indexed="37"/>
      <name val="Calibri"/>
      <family val="2"/>
    </font>
    <font>
      <b/>
      <sz val="11"/>
      <color indexed="17"/>
      <name val="Calibri"/>
      <family val="2"/>
    </font>
    <font>
      <b/>
      <sz val="11"/>
      <color indexed="9"/>
      <name val="Calibri"/>
      <family val="2"/>
    </font>
    <font>
      <b/>
      <sz val="11"/>
      <color indexed="8"/>
      <name val="Calibri"/>
      <family val="2"/>
    </font>
    <font>
      <b/>
      <sz val="15"/>
      <color indexed="62"/>
      <name val="Calibri"/>
      <family val="2"/>
    </font>
    <font>
      <b/>
      <sz val="13"/>
      <color indexed="62"/>
      <name val="Calibri"/>
      <family val="2"/>
    </font>
    <font>
      <b/>
      <sz val="11"/>
      <color indexed="62"/>
      <name val="Calibri"/>
      <family val="2"/>
    </font>
    <font>
      <sz val="11"/>
      <color indexed="48"/>
      <name val="Calibri"/>
      <family val="2"/>
    </font>
    <font>
      <sz val="11"/>
      <color indexed="17"/>
      <name val="Calibri"/>
      <family val="2"/>
    </font>
    <font>
      <sz val="8"/>
      <name val="Arial"/>
      <family val="2"/>
    </font>
    <font>
      <sz val="11"/>
      <color rgb="FF000000"/>
      <name val="Calibri"/>
      <family val="2"/>
      <scheme val="minor"/>
    </font>
    <font>
      <sz val="10"/>
      <color rgb="FF000000"/>
      <name val="Arial"/>
      <family val="2"/>
    </font>
    <font>
      <sz val="10"/>
      <color indexed="8"/>
      <name val="Arial"/>
      <family val="2"/>
    </font>
    <font>
      <b/>
      <sz val="11"/>
      <color indexed="63"/>
      <name val="Calibri"/>
      <family val="2"/>
    </font>
    <font>
      <sz val="8"/>
      <color indexed="62"/>
      <name val="Arial"/>
      <family val="2"/>
    </font>
    <font>
      <b/>
      <sz val="8"/>
      <color indexed="8"/>
      <name val="Arial"/>
      <family val="2"/>
    </font>
    <font>
      <b/>
      <sz val="8"/>
      <name val="Arial"/>
      <family val="2"/>
    </font>
    <font>
      <sz val="8"/>
      <color indexed="8"/>
      <name val="Arial"/>
      <family val="2"/>
    </font>
    <font>
      <sz val="19"/>
      <name val="Arial"/>
      <family val="2"/>
    </font>
    <font>
      <sz val="8"/>
      <color indexed="14"/>
      <name val="Arial"/>
      <family val="2"/>
    </font>
    <font>
      <b/>
      <sz val="18"/>
      <color indexed="62"/>
      <name val="Cambria"/>
      <family val="2"/>
    </font>
    <font>
      <sz val="11"/>
      <color indexed="14"/>
      <name val="Calibri"/>
      <family val="2"/>
    </font>
  </fonts>
  <fills count="55">
    <fill>
      <patternFill patternType="none"/>
    </fill>
    <fill>
      <patternFill patternType="gray125"/>
    </fill>
    <fill>
      <patternFill patternType="solid">
        <fgColor rgb="FFC6EFCE"/>
      </patternFill>
    </fill>
    <fill>
      <patternFill patternType="solid">
        <fgColor rgb="FFFFFFCC"/>
      </patternFill>
    </fill>
    <fill>
      <patternFill patternType="solid">
        <fgColor indexed="61"/>
        <bgColor indexed="61"/>
      </patternFill>
    </fill>
    <fill>
      <patternFill patternType="solid">
        <fgColor indexed="22"/>
        <bgColor indexed="22"/>
      </patternFill>
    </fill>
    <fill>
      <patternFill patternType="solid">
        <fgColor indexed="58"/>
        <bgColor indexed="58"/>
      </patternFill>
    </fill>
    <fill>
      <patternFill patternType="solid">
        <fgColor indexed="48"/>
        <bgColor indexed="48"/>
      </patternFill>
    </fill>
    <fill>
      <patternFill patternType="solid">
        <fgColor indexed="31"/>
        <bgColor indexed="31"/>
      </patternFill>
    </fill>
    <fill>
      <patternFill patternType="solid">
        <fgColor indexed="40"/>
        <bgColor indexed="40"/>
      </patternFill>
    </fill>
    <fill>
      <patternFill patternType="solid">
        <fgColor indexed="45"/>
        <bgColor indexed="45"/>
      </patternFill>
    </fill>
    <fill>
      <patternFill patternType="solid">
        <fgColor indexed="25"/>
        <bgColor indexed="25"/>
      </patternFill>
    </fill>
    <fill>
      <patternFill patternType="solid">
        <fgColor indexed="60"/>
        <bgColor indexed="60"/>
      </patternFill>
    </fill>
    <fill>
      <patternFill patternType="solid">
        <fgColor indexed="11"/>
        <bgColor indexed="11"/>
      </patternFill>
    </fill>
    <fill>
      <patternFill patternType="solid">
        <fgColor indexed="50"/>
        <bgColor indexed="50"/>
      </patternFill>
    </fill>
    <fill>
      <patternFill patternType="solid">
        <fgColor indexed="57"/>
        <bgColor indexed="57"/>
      </patternFill>
    </fill>
    <fill>
      <patternFill patternType="solid">
        <fgColor indexed="55"/>
        <bgColor indexed="55"/>
      </patternFill>
    </fill>
    <fill>
      <patternFill patternType="solid">
        <fgColor indexed="18"/>
        <bgColor indexed="18"/>
      </patternFill>
    </fill>
    <fill>
      <patternFill patternType="solid">
        <fgColor indexed="41"/>
        <bgColor indexed="41"/>
      </patternFill>
    </fill>
    <fill>
      <patternFill patternType="solid">
        <fgColor indexed="54"/>
        <bgColor indexed="54"/>
      </patternFill>
    </fill>
    <fill>
      <patternFill patternType="solid">
        <fgColor indexed="26"/>
        <bgColor indexed="26"/>
      </patternFill>
    </fill>
    <fill>
      <patternFill patternType="solid">
        <fgColor indexed="47"/>
        <bgColor indexed="47"/>
      </patternFill>
    </fill>
    <fill>
      <patternFill patternType="solid">
        <fgColor indexed="51"/>
        <bgColor indexed="51"/>
      </patternFill>
    </fill>
    <fill>
      <patternFill patternType="solid">
        <fgColor indexed="53"/>
        <bgColor indexed="53"/>
      </patternFill>
    </fill>
    <fill>
      <patternFill patternType="solid">
        <fgColor indexed="35"/>
        <bgColor indexed="35"/>
      </patternFill>
    </fill>
    <fill>
      <patternFill patternType="lightUp">
        <fgColor indexed="9"/>
        <bgColor indexed="24"/>
      </patternFill>
    </fill>
    <fill>
      <patternFill patternType="lightUp">
        <fgColor indexed="9"/>
        <bgColor indexed="12"/>
      </patternFill>
    </fill>
    <fill>
      <patternFill patternType="lightUp">
        <fgColor indexed="9"/>
        <bgColor indexed="57"/>
      </patternFill>
    </fill>
    <fill>
      <patternFill patternType="solid">
        <fgColor indexed="60"/>
      </patternFill>
    </fill>
    <fill>
      <patternFill patternType="solid">
        <fgColor indexed="43"/>
      </patternFill>
    </fill>
    <fill>
      <patternFill patternType="solid">
        <fgColor indexed="43"/>
        <bgColor indexed="64"/>
      </patternFill>
    </fill>
    <fill>
      <patternFill patternType="solid">
        <fgColor indexed="49"/>
      </patternFill>
    </fill>
    <fill>
      <patternFill patternType="solid">
        <fgColor indexed="45"/>
      </patternFill>
    </fill>
    <fill>
      <patternFill patternType="solid">
        <fgColor indexed="12"/>
      </patternFill>
    </fill>
    <fill>
      <patternFill patternType="solid">
        <fgColor indexed="10"/>
      </patternFill>
    </fill>
    <fill>
      <patternFill patternType="solid">
        <fgColor indexed="51"/>
      </patternFill>
    </fill>
    <fill>
      <patternFill patternType="solid">
        <fgColor indexed="52"/>
      </patternFill>
    </fill>
    <fill>
      <patternFill patternType="solid">
        <fgColor indexed="53"/>
      </patternFill>
    </fill>
    <fill>
      <patternFill patternType="solid">
        <fgColor indexed="57"/>
      </patternFill>
    </fill>
    <fill>
      <patternFill patternType="solid">
        <fgColor indexed="50"/>
      </patternFill>
    </fill>
    <fill>
      <patternFill patternType="solid">
        <fgColor indexed="11"/>
      </patternFill>
    </fill>
    <fill>
      <patternFill patternType="lightUp">
        <fgColor indexed="48"/>
        <bgColor indexed="41"/>
      </patternFill>
    </fill>
    <fill>
      <patternFill patternType="solid">
        <fgColor indexed="54"/>
      </patternFill>
    </fill>
    <fill>
      <patternFill patternType="solid">
        <fgColor indexed="40"/>
      </patternFill>
    </fill>
    <fill>
      <patternFill patternType="solid">
        <fgColor indexed="41"/>
      </patternFill>
    </fill>
    <fill>
      <patternFill patternType="solid">
        <fgColor indexed="22"/>
      </patternFill>
    </fill>
    <fill>
      <patternFill patternType="solid">
        <fgColor indexed="23"/>
      </patternFill>
    </fill>
    <fill>
      <patternFill patternType="solid">
        <fgColor indexed="44"/>
      </patternFill>
    </fill>
    <fill>
      <patternFill patternType="solid">
        <fgColor indexed="9"/>
      </patternFill>
    </fill>
    <fill>
      <patternFill patternType="solid">
        <fgColor indexed="26"/>
      </patternFill>
    </fill>
    <fill>
      <patternFill patternType="solid">
        <fgColor indexed="26"/>
        <bgColor indexed="64"/>
      </patternFill>
    </fill>
    <fill>
      <patternFill patternType="solid">
        <fgColor indexed="9"/>
        <bgColor indexed="64"/>
      </patternFill>
    </fill>
    <fill>
      <patternFill patternType="solid">
        <fgColor indexed="15"/>
      </patternFill>
    </fill>
    <fill>
      <patternFill patternType="solid">
        <fgColor indexed="20"/>
      </patternFill>
    </fill>
    <fill>
      <patternFill patternType="solid">
        <fgColor rgb="FF00B0F0"/>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auto="1"/>
      </right>
      <top style="thin">
        <color auto="1"/>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bottom/>
      <diagonal/>
    </border>
    <border>
      <left style="thin">
        <color rgb="FFB2B2B2"/>
      </left>
      <right style="thin">
        <color rgb="FFB2B2B2"/>
      </right>
      <top style="thin">
        <color rgb="FFB2B2B2"/>
      </top>
      <bottom style="thin">
        <color rgb="FFB2B2B2"/>
      </bottom>
      <diagonal/>
    </border>
    <border>
      <left style="thin">
        <color indexed="18"/>
      </left>
      <right style="thin">
        <color indexed="18"/>
      </right>
      <top style="thin">
        <color indexed="18"/>
      </top>
      <bottom style="thin">
        <color indexed="18"/>
      </bottom>
      <diagonal/>
    </border>
    <border>
      <left style="double">
        <color indexed="63"/>
      </left>
      <right style="double">
        <color indexed="63"/>
      </right>
      <top style="double">
        <color indexed="63"/>
      </top>
      <bottom style="double">
        <color indexed="63"/>
      </bottom>
      <diagonal/>
    </border>
    <border>
      <left/>
      <right/>
      <top/>
      <bottom style="thick">
        <color indexed="48"/>
      </bottom>
      <diagonal/>
    </border>
    <border>
      <left/>
      <right/>
      <top/>
      <bottom style="thick">
        <color indexed="58"/>
      </bottom>
      <diagonal/>
    </border>
    <border>
      <left/>
      <right/>
      <top/>
      <bottom style="medium">
        <color indexed="58"/>
      </bottom>
      <diagonal/>
    </border>
    <border>
      <left/>
      <right/>
      <top/>
      <bottom style="double">
        <color indexed="17"/>
      </bottom>
      <diagonal/>
    </border>
    <border>
      <left style="thin">
        <color indexed="63"/>
      </left>
      <right style="thin">
        <color indexed="63"/>
      </right>
      <top style="thin">
        <color indexed="63"/>
      </top>
      <bottom style="thin">
        <color indexed="63"/>
      </bottom>
      <diagonal/>
    </border>
    <border>
      <left style="thin">
        <color indexed="48"/>
      </left>
      <right style="thin">
        <color indexed="48"/>
      </right>
      <top style="thin">
        <color indexed="48"/>
      </top>
      <bottom style="thin">
        <color indexed="48"/>
      </bottom>
      <diagonal/>
    </border>
    <border>
      <left style="thin">
        <color indexed="8"/>
      </left>
      <right style="thin">
        <color indexed="8"/>
      </right>
      <top style="thin">
        <color indexed="8"/>
      </top>
      <bottom style="thin">
        <color indexed="8"/>
      </bottom>
      <diagonal/>
    </border>
    <border>
      <left style="thin">
        <color indexed="58"/>
      </left>
      <right style="medium">
        <color indexed="58"/>
      </right>
      <top style="medium">
        <color indexed="58"/>
      </top>
      <bottom style="thin">
        <color indexed="58"/>
      </bottom>
      <diagonal/>
    </border>
    <border>
      <left style="thin">
        <color indexed="54"/>
      </left>
      <right/>
      <top style="thin">
        <color indexed="54"/>
      </top>
      <bottom/>
      <diagonal/>
    </border>
    <border>
      <left/>
      <right/>
      <top style="thin">
        <color indexed="48"/>
      </top>
      <bottom style="double">
        <color indexed="48"/>
      </bottom>
      <diagonal/>
    </border>
  </borders>
  <cellStyleXfs count="726">
    <xf numFmtId="0" fontId="0" fillId="0" borderId="0"/>
    <xf numFmtId="44" fontId="1" fillId="0" borderId="0" applyFont="0" applyFill="0" applyBorder="0" applyAlignment="0" applyProtection="0"/>
    <xf numFmtId="9" fontId="1" fillId="0" borderId="0" applyFont="0" applyFill="0" applyBorder="0" applyAlignment="0" applyProtection="0"/>
    <xf numFmtId="43" fontId="1" fillId="0" borderId="0" applyFont="0" applyFill="0" applyBorder="0" applyAlignment="0" applyProtection="0"/>
    <xf numFmtId="43" fontId="5" fillId="0" borderId="0" applyFont="0" applyFill="0" applyBorder="0" applyAlignment="0" applyProtection="0"/>
    <xf numFmtId="0" fontId="5" fillId="4" borderId="0" applyNumberFormat="0" applyBorder="0" applyAlignment="0" applyProtection="0"/>
    <xf numFmtId="0" fontId="5" fillId="5" borderId="0" applyNumberFormat="0" applyBorder="0" applyAlignment="0" applyProtection="0"/>
    <xf numFmtId="0" fontId="22" fillId="6" borderId="0" applyNumberFormat="0" applyBorder="0" applyAlignment="0" applyProtection="0"/>
    <xf numFmtId="0" fontId="22" fillId="7" borderId="0" applyNumberFormat="0" applyBorder="0" applyAlignment="0" applyProtection="0"/>
    <xf numFmtId="0" fontId="22" fillId="7" borderId="0" applyNumberFormat="0" applyBorder="0" applyAlignment="0" applyProtection="0"/>
    <xf numFmtId="0" fontId="22" fillId="7" borderId="0" applyNumberFormat="0" applyBorder="0" applyAlignment="0" applyProtection="0"/>
    <xf numFmtId="0" fontId="22" fillId="7" borderId="0" applyNumberFormat="0" applyBorder="0" applyAlignment="0" applyProtection="0"/>
    <xf numFmtId="0" fontId="22" fillId="7" borderId="0" applyNumberFormat="0" applyBorder="0" applyAlignment="0" applyProtection="0"/>
    <xf numFmtId="0" fontId="22" fillId="7" borderId="0" applyNumberFormat="0" applyBorder="0" applyAlignment="0" applyProtection="0"/>
    <xf numFmtId="0" fontId="22" fillId="7" borderId="0" applyNumberFormat="0" applyBorder="0" applyAlignment="0" applyProtection="0"/>
    <xf numFmtId="0" fontId="22" fillId="7" borderId="0" applyNumberFormat="0" applyBorder="0" applyAlignment="0" applyProtection="0"/>
    <xf numFmtId="0" fontId="22" fillId="7" borderId="0" applyNumberFormat="0" applyBorder="0" applyAlignment="0" applyProtection="0"/>
    <xf numFmtId="0" fontId="22" fillId="7" borderId="0" applyNumberFormat="0" applyBorder="0" applyAlignment="0" applyProtection="0"/>
    <xf numFmtId="0" fontId="22" fillId="7" borderId="0" applyNumberFormat="0" applyBorder="0" applyAlignment="0" applyProtection="0"/>
    <xf numFmtId="0" fontId="22" fillId="7" borderId="0" applyNumberFormat="0" applyBorder="0" applyAlignment="0" applyProtection="0"/>
    <xf numFmtId="0" fontId="22" fillId="7" borderId="0" applyNumberFormat="0" applyBorder="0" applyAlignment="0" applyProtection="0"/>
    <xf numFmtId="0" fontId="22" fillId="7" borderId="0" applyNumberFormat="0" applyBorder="0" applyAlignment="0" applyProtection="0"/>
    <xf numFmtId="0" fontId="22" fillId="7" borderId="0" applyNumberFormat="0" applyBorder="0" applyAlignment="0" applyProtection="0"/>
    <xf numFmtId="0" fontId="22" fillId="7" borderId="0" applyNumberFormat="0" applyBorder="0" applyAlignment="0" applyProtection="0"/>
    <xf numFmtId="0" fontId="22" fillId="7" borderId="0" applyNumberFormat="0" applyBorder="0" applyAlignment="0" applyProtection="0"/>
    <xf numFmtId="0" fontId="22" fillId="7" borderId="0" applyNumberFormat="0" applyBorder="0" applyAlignment="0" applyProtection="0"/>
    <xf numFmtId="0" fontId="22" fillId="7" borderId="0" applyNumberFormat="0" applyBorder="0" applyAlignment="0" applyProtection="0"/>
    <xf numFmtId="0" fontId="22" fillId="7" borderId="0" applyNumberFormat="0" applyBorder="0" applyAlignment="0" applyProtection="0"/>
    <xf numFmtId="0" fontId="22" fillId="7" borderId="0" applyNumberFormat="0" applyBorder="0" applyAlignment="0" applyProtection="0"/>
    <xf numFmtId="0" fontId="22" fillId="7" borderId="0" applyNumberFormat="0" applyBorder="0" applyAlignment="0" applyProtection="0"/>
    <xf numFmtId="0" fontId="22" fillId="7" borderId="0" applyNumberFormat="0" applyBorder="0" applyAlignment="0" applyProtection="0"/>
    <xf numFmtId="0" fontId="22" fillId="7" borderId="0" applyNumberFormat="0" applyBorder="0" applyAlignment="0" applyProtection="0"/>
    <xf numFmtId="0" fontId="22" fillId="7" borderId="0" applyNumberFormat="0" applyBorder="0" applyAlignment="0" applyProtection="0"/>
    <xf numFmtId="0" fontId="22" fillId="7" borderId="0" applyNumberFormat="0" applyBorder="0" applyAlignment="0" applyProtection="0"/>
    <xf numFmtId="0" fontId="22" fillId="7" borderId="0" applyNumberFormat="0" applyBorder="0" applyAlignment="0" applyProtection="0"/>
    <xf numFmtId="0" fontId="22" fillId="7" borderId="0" applyNumberFormat="0" applyBorder="0" applyAlignment="0" applyProtection="0"/>
    <xf numFmtId="0" fontId="22" fillId="7" borderId="0" applyNumberFormat="0" applyBorder="0" applyAlignment="0" applyProtection="0"/>
    <xf numFmtId="0" fontId="22" fillId="7" borderId="0" applyNumberFormat="0" applyBorder="0" applyAlignment="0" applyProtection="0"/>
    <xf numFmtId="0" fontId="22" fillId="7" borderId="0" applyNumberFormat="0" applyBorder="0" applyAlignment="0" applyProtection="0"/>
    <xf numFmtId="0" fontId="22" fillId="7" borderId="0" applyNumberFormat="0" applyBorder="0" applyAlignment="0" applyProtection="0"/>
    <xf numFmtId="0" fontId="22" fillId="7" borderId="0" applyNumberFormat="0" applyBorder="0" applyAlignment="0" applyProtection="0"/>
    <xf numFmtId="0" fontId="22" fillId="7" borderId="0" applyNumberFormat="0" applyBorder="0" applyAlignment="0" applyProtection="0"/>
    <xf numFmtId="0" fontId="22" fillId="7" borderId="0" applyNumberFormat="0" applyBorder="0" applyAlignment="0" applyProtection="0"/>
    <xf numFmtId="0" fontId="22" fillId="7" borderId="0" applyNumberFormat="0" applyBorder="0" applyAlignment="0" applyProtection="0"/>
    <xf numFmtId="0" fontId="22" fillId="7" borderId="0" applyNumberFormat="0" applyBorder="0" applyAlignment="0" applyProtection="0"/>
    <xf numFmtId="0" fontId="22" fillId="7" borderId="0" applyNumberFormat="0" applyBorder="0" applyAlignment="0" applyProtection="0"/>
    <xf numFmtId="0" fontId="22" fillId="7" borderId="0" applyNumberFormat="0" applyBorder="0" applyAlignment="0" applyProtection="0"/>
    <xf numFmtId="0" fontId="22" fillId="7" borderId="0" applyNumberFormat="0" applyBorder="0" applyAlignment="0" applyProtection="0"/>
    <xf numFmtId="0" fontId="22" fillId="7" borderId="0" applyNumberFormat="0" applyBorder="0" applyAlignment="0" applyProtection="0"/>
    <xf numFmtId="0" fontId="22" fillId="7" borderId="0" applyNumberFormat="0" applyBorder="0" applyAlignment="0" applyProtection="0"/>
    <xf numFmtId="0" fontId="22" fillId="7" borderId="0" applyNumberFormat="0" applyBorder="0" applyAlignment="0" applyProtection="0"/>
    <xf numFmtId="0" fontId="22" fillId="7" borderId="0" applyNumberFormat="0" applyBorder="0" applyAlignment="0" applyProtection="0"/>
    <xf numFmtId="0" fontId="22" fillId="7" borderId="0" applyNumberFormat="0" applyBorder="0" applyAlignment="0" applyProtection="0"/>
    <xf numFmtId="0" fontId="22" fillId="7" borderId="0" applyNumberFormat="0" applyBorder="0" applyAlignment="0" applyProtection="0"/>
    <xf numFmtId="0" fontId="22" fillId="7" borderId="0" applyNumberFormat="0" applyBorder="0" applyAlignment="0" applyProtection="0"/>
    <xf numFmtId="0" fontId="22" fillId="7" borderId="0" applyNumberFormat="0" applyBorder="0" applyAlignment="0" applyProtection="0"/>
    <xf numFmtId="0" fontId="22" fillId="7" borderId="0" applyNumberFormat="0" applyBorder="0" applyAlignment="0" applyProtection="0"/>
    <xf numFmtId="0" fontId="22" fillId="7" borderId="0" applyNumberFormat="0" applyBorder="0" applyAlignment="0" applyProtection="0"/>
    <xf numFmtId="0" fontId="22" fillId="7" borderId="0" applyNumberFormat="0" applyBorder="0" applyAlignment="0" applyProtection="0"/>
    <xf numFmtId="0" fontId="22" fillId="7" borderId="0" applyNumberFormat="0" applyBorder="0" applyAlignment="0" applyProtection="0"/>
    <xf numFmtId="0" fontId="22" fillId="7" borderId="0" applyNumberFormat="0" applyBorder="0" applyAlignment="0" applyProtection="0"/>
    <xf numFmtId="0" fontId="22" fillId="7" borderId="0" applyNumberFormat="0" applyBorder="0" applyAlignment="0" applyProtection="0"/>
    <xf numFmtId="0" fontId="22" fillId="7" borderId="0" applyNumberFormat="0" applyBorder="0" applyAlignment="0" applyProtection="0"/>
    <xf numFmtId="0" fontId="22" fillId="7" borderId="0" applyNumberFormat="0" applyBorder="0" applyAlignment="0" applyProtection="0"/>
    <xf numFmtId="0" fontId="22" fillId="7" borderId="0" applyNumberFormat="0" applyBorder="0" applyAlignment="0" applyProtection="0"/>
    <xf numFmtId="0" fontId="22" fillId="7" borderId="0" applyNumberFormat="0" applyBorder="0" applyAlignment="0" applyProtection="0"/>
    <xf numFmtId="0" fontId="22" fillId="7" borderId="0" applyNumberFormat="0" applyBorder="0" applyAlignment="0" applyProtection="0"/>
    <xf numFmtId="0" fontId="22" fillId="7" borderId="0" applyNumberFormat="0" applyBorder="0" applyAlignment="0" applyProtection="0"/>
    <xf numFmtId="0" fontId="22" fillId="7" borderId="0" applyNumberFormat="0" applyBorder="0" applyAlignment="0" applyProtection="0"/>
    <xf numFmtId="0" fontId="22" fillId="7" borderId="0" applyNumberFormat="0" applyBorder="0" applyAlignment="0" applyProtection="0"/>
    <xf numFmtId="0" fontId="22" fillId="7" borderId="0" applyNumberFormat="0" applyBorder="0" applyAlignment="0" applyProtection="0"/>
    <xf numFmtId="0" fontId="22" fillId="7" borderId="0" applyNumberFormat="0" applyBorder="0" applyAlignment="0" applyProtection="0"/>
    <xf numFmtId="0" fontId="22" fillId="7" borderId="0" applyNumberFormat="0" applyBorder="0" applyAlignment="0" applyProtection="0"/>
    <xf numFmtId="0" fontId="22" fillId="7" borderId="0" applyNumberFormat="0" applyBorder="0" applyAlignment="0" applyProtection="0"/>
    <xf numFmtId="0" fontId="22" fillId="7" borderId="0" applyNumberFormat="0" applyBorder="0" applyAlignment="0" applyProtection="0"/>
    <xf numFmtId="0" fontId="22" fillId="7" borderId="0" applyNumberFormat="0" applyBorder="0" applyAlignment="0" applyProtection="0"/>
    <xf numFmtId="0" fontId="22" fillId="7" borderId="0" applyNumberFormat="0" applyBorder="0" applyAlignment="0" applyProtection="0"/>
    <xf numFmtId="0" fontId="22" fillId="7" borderId="0" applyNumberFormat="0" applyBorder="0" applyAlignment="0" applyProtection="0"/>
    <xf numFmtId="0" fontId="22" fillId="7" borderId="0" applyNumberFormat="0" applyBorder="0" applyAlignment="0" applyProtection="0"/>
    <xf numFmtId="0" fontId="22" fillId="7" borderId="0" applyNumberFormat="0" applyBorder="0" applyAlignment="0" applyProtection="0"/>
    <xf numFmtId="0" fontId="22" fillId="7" borderId="0" applyNumberFormat="0" applyBorder="0" applyAlignment="0" applyProtection="0"/>
    <xf numFmtId="0" fontId="22" fillId="7" borderId="0" applyNumberFormat="0" applyBorder="0" applyAlignment="0" applyProtection="0"/>
    <xf numFmtId="0" fontId="22" fillId="7" borderId="0" applyNumberFormat="0" applyBorder="0" applyAlignment="0" applyProtection="0"/>
    <xf numFmtId="0" fontId="22" fillId="7" borderId="0" applyNumberFormat="0" applyBorder="0" applyAlignment="0" applyProtection="0"/>
    <xf numFmtId="0" fontId="22" fillId="7" borderId="0" applyNumberFormat="0" applyBorder="0" applyAlignment="0" applyProtection="0"/>
    <xf numFmtId="0" fontId="22" fillId="7" borderId="0" applyNumberFormat="0" applyBorder="0" applyAlignment="0" applyProtection="0"/>
    <xf numFmtId="0" fontId="22" fillId="7" borderId="0" applyNumberFormat="0" applyBorder="0" applyAlignment="0" applyProtection="0"/>
    <xf numFmtId="0" fontId="22" fillId="7" borderId="0" applyNumberFormat="0" applyBorder="0" applyAlignment="0" applyProtection="0"/>
    <xf numFmtId="0" fontId="22" fillId="7" borderId="0" applyNumberFormat="0" applyBorder="0" applyAlignment="0" applyProtection="0"/>
    <xf numFmtId="0" fontId="22" fillId="7" borderId="0" applyNumberFormat="0" applyBorder="0" applyAlignment="0" applyProtection="0"/>
    <xf numFmtId="0" fontId="22" fillId="7" borderId="0" applyNumberFormat="0" applyBorder="0" applyAlignment="0" applyProtection="0"/>
    <xf numFmtId="0" fontId="22" fillId="7" borderId="0" applyNumberFormat="0" applyBorder="0" applyAlignment="0" applyProtection="0"/>
    <xf numFmtId="0" fontId="22" fillId="7" borderId="0" applyNumberFormat="0" applyBorder="0" applyAlignment="0" applyProtection="0"/>
    <xf numFmtId="0" fontId="22" fillId="7" borderId="0" applyNumberFormat="0" applyBorder="0" applyAlignment="0" applyProtection="0"/>
    <xf numFmtId="0" fontId="22" fillId="7" borderId="0" applyNumberFormat="0" applyBorder="0" applyAlignment="0" applyProtection="0"/>
    <xf numFmtId="0" fontId="22" fillId="7" borderId="0" applyNumberFormat="0" applyBorder="0" applyAlignment="0" applyProtection="0"/>
    <xf numFmtId="0" fontId="22" fillId="7" borderId="0" applyNumberFormat="0" applyBorder="0" applyAlignment="0" applyProtection="0"/>
    <xf numFmtId="0" fontId="22" fillId="7" borderId="0" applyNumberFormat="0" applyBorder="0" applyAlignment="0" applyProtection="0"/>
    <xf numFmtId="0" fontId="22" fillId="7" borderId="0" applyNumberFormat="0" applyBorder="0" applyAlignment="0" applyProtection="0"/>
    <xf numFmtId="0" fontId="22" fillId="7" borderId="0" applyNumberFormat="0" applyBorder="0" applyAlignment="0" applyProtection="0"/>
    <xf numFmtId="0" fontId="22" fillId="7" borderId="0" applyNumberFormat="0" applyBorder="0" applyAlignment="0" applyProtection="0"/>
    <xf numFmtId="0" fontId="22" fillId="7" borderId="0" applyNumberFormat="0" applyBorder="0" applyAlignment="0" applyProtection="0"/>
    <xf numFmtId="0" fontId="22" fillId="7" borderId="0" applyNumberFormat="0" applyBorder="0" applyAlignment="0" applyProtection="0"/>
    <xf numFmtId="0" fontId="22" fillId="7" borderId="0" applyNumberFormat="0" applyBorder="0" applyAlignment="0" applyProtection="0"/>
    <xf numFmtId="0" fontId="22" fillId="7" borderId="0" applyNumberFormat="0" applyBorder="0" applyAlignment="0" applyProtection="0"/>
    <xf numFmtId="0" fontId="22" fillId="7" borderId="0" applyNumberFormat="0" applyBorder="0" applyAlignment="0" applyProtection="0"/>
    <xf numFmtId="0" fontId="22" fillId="7" borderId="0" applyNumberFormat="0" applyBorder="0" applyAlignment="0" applyProtection="0"/>
    <xf numFmtId="0" fontId="22"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22" fillId="10" borderId="0" applyNumberFormat="0" applyBorder="0" applyAlignment="0" applyProtection="0"/>
    <xf numFmtId="0" fontId="22" fillId="11" borderId="0" applyNumberFormat="0" applyBorder="0" applyAlignment="0" applyProtection="0"/>
    <xf numFmtId="0" fontId="22" fillId="11" borderId="0" applyNumberFormat="0" applyBorder="0" applyAlignment="0" applyProtection="0"/>
    <xf numFmtId="0" fontId="22" fillId="11" borderId="0" applyNumberFormat="0" applyBorder="0" applyAlignment="0" applyProtection="0"/>
    <xf numFmtId="0" fontId="22" fillId="11" borderId="0" applyNumberFormat="0" applyBorder="0" applyAlignment="0" applyProtection="0"/>
    <xf numFmtId="0" fontId="22" fillId="11" borderId="0" applyNumberFormat="0" applyBorder="0" applyAlignment="0" applyProtection="0"/>
    <xf numFmtId="0" fontId="22" fillId="11" borderId="0" applyNumberFormat="0" applyBorder="0" applyAlignment="0" applyProtection="0"/>
    <xf numFmtId="0" fontId="22" fillId="11" borderId="0" applyNumberFormat="0" applyBorder="0" applyAlignment="0" applyProtection="0"/>
    <xf numFmtId="0" fontId="22" fillId="11" borderId="0" applyNumberFormat="0" applyBorder="0" applyAlignment="0" applyProtection="0"/>
    <xf numFmtId="0" fontId="22" fillId="11" borderId="0" applyNumberFormat="0" applyBorder="0" applyAlignment="0" applyProtection="0"/>
    <xf numFmtId="0" fontId="22" fillId="11" borderId="0" applyNumberFormat="0" applyBorder="0" applyAlignment="0" applyProtection="0"/>
    <xf numFmtId="0" fontId="22" fillId="11" borderId="0" applyNumberFormat="0" applyBorder="0" applyAlignment="0" applyProtection="0"/>
    <xf numFmtId="0" fontId="22" fillId="11" borderId="0" applyNumberFormat="0" applyBorder="0" applyAlignment="0" applyProtection="0"/>
    <xf numFmtId="0" fontId="22" fillId="11" borderId="0" applyNumberFormat="0" applyBorder="0" applyAlignment="0" applyProtection="0"/>
    <xf numFmtId="0" fontId="22" fillId="11" borderId="0" applyNumberFormat="0" applyBorder="0" applyAlignment="0" applyProtection="0"/>
    <xf numFmtId="0" fontId="22" fillId="11" borderId="0" applyNumberFormat="0" applyBorder="0" applyAlignment="0" applyProtection="0"/>
    <xf numFmtId="0" fontId="22" fillId="11" borderId="0" applyNumberFormat="0" applyBorder="0" applyAlignment="0" applyProtection="0"/>
    <xf numFmtId="0" fontId="22" fillId="11" borderId="0" applyNumberFormat="0" applyBorder="0" applyAlignment="0" applyProtection="0"/>
    <xf numFmtId="0" fontId="22" fillId="11" borderId="0" applyNumberFormat="0" applyBorder="0" applyAlignment="0" applyProtection="0"/>
    <xf numFmtId="0" fontId="22" fillId="11" borderId="0" applyNumberFormat="0" applyBorder="0" applyAlignment="0" applyProtection="0"/>
    <xf numFmtId="0" fontId="22" fillId="11" borderId="0" applyNumberFormat="0" applyBorder="0" applyAlignment="0" applyProtection="0"/>
    <xf numFmtId="0" fontId="22" fillId="11" borderId="0" applyNumberFormat="0" applyBorder="0" applyAlignment="0" applyProtection="0"/>
    <xf numFmtId="0" fontId="22" fillId="11" borderId="0" applyNumberFormat="0" applyBorder="0" applyAlignment="0" applyProtection="0"/>
    <xf numFmtId="0" fontId="22" fillId="11" borderId="0" applyNumberFormat="0" applyBorder="0" applyAlignment="0" applyProtection="0"/>
    <xf numFmtId="0" fontId="22" fillId="11" borderId="0" applyNumberFormat="0" applyBorder="0" applyAlignment="0" applyProtection="0"/>
    <xf numFmtId="0" fontId="22" fillId="11" borderId="0" applyNumberFormat="0" applyBorder="0" applyAlignment="0" applyProtection="0"/>
    <xf numFmtId="0" fontId="22" fillId="11" borderId="0" applyNumberFormat="0" applyBorder="0" applyAlignment="0" applyProtection="0"/>
    <xf numFmtId="0" fontId="22" fillId="11" borderId="0" applyNumberFormat="0" applyBorder="0" applyAlignment="0" applyProtection="0"/>
    <xf numFmtId="0" fontId="22" fillId="11" borderId="0" applyNumberFormat="0" applyBorder="0" applyAlignment="0" applyProtection="0"/>
    <xf numFmtId="0" fontId="22" fillId="11" borderId="0" applyNumberFormat="0" applyBorder="0" applyAlignment="0" applyProtection="0"/>
    <xf numFmtId="0" fontId="22" fillId="11" borderId="0" applyNumberFormat="0" applyBorder="0" applyAlignment="0" applyProtection="0"/>
    <xf numFmtId="0" fontId="22" fillId="11" borderId="0" applyNumberFormat="0" applyBorder="0" applyAlignment="0" applyProtection="0"/>
    <xf numFmtId="0" fontId="22" fillId="11" borderId="0" applyNumberFormat="0" applyBorder="0" applyAlignment="0" applyProtection="0"/>
    <xf numFmtId="0" fontId="22" fillId="11" borderId="0" applyNumberFormat="0" applyBorder="0" applyAlignment="0" applyProtection="0"/>
    <xf numFmtId="0" fontId="22" fillId="11" borderId="0" applyNumberFormat="0" applyBorder="0" applyAlignment="0" applyProtection="0"/>
    <xf numFmtId="0" fontId="22" fillId="11" borderId="0" applyNumberFormat="0" applyBorder="0" applyAlignment="0" applyProtection="0"/>
    <xf numFmtId="0" fontId="22" fillId="11" borderId="0" applyNumberFormat="0" applyBorder="0" applyAlignment="0" applyProtection="0"/>
    <xf numFmtId="0" fontId="22" fillId="11" borderId="0" applyNumberFormat="0" applyBorder="0" applyAlignment="0" applyProtection="0"/>
    <xf numFmtId="0" fontId="22" fillId="11" borderId="0" applyNumberFormat="0" applyBorder="0" applyAlignment="0" applyProtection="0"/>
    <xf numFmtId="0" fontId="22" fillId="11" borderId="0" applyNumberFormat="0" applyBorder="0" applyAlignment="0" applyProtection="0"/>
    <xf numFmtId="0" fontId="22" fillId="11" borderId="0" applyNumberFormat="0" applyBorder="0" applyAlignment="0" applyProtection="0"/>
    <xf numFmtId="0" fontId="22" fillId="11" borderId="0" applyNumberFormat="0" applyBorder="0" applyAlignment="0" applyProtection="0"/>
    <xf numFmtId="0" fontId="22" fillId="11" borderId="0" applyNumberFormat="0" applyBorder="0" applyAlignment="0" applyProtection="0"/>
    <xf numFmtId="0" fontId="22" fillId="11" borderId="0" applyNumberFormat="0" applyBorder="0" applyAlignment="0" applyProtection="0"/>
    <xf numFmtId="0" fontId="22" fillId="11" borderId="0" applyNumberFormat="0" applyBorder="0" applyAlignment="0" applyProtection="0"/>
    <xf numFmtId="0" fontId="22" fillId="11" borderId="0" applyNumberFormat="0" applyBorder="0" applyAlignment="0" applyProtection="0"/>
    <xf numFmtId="0" fontId="22" fillId="11" borderId="0" applyNumberFormat="0" applyBorder="0" applyAlignment="0" applyProtection="0"/>
    <xf numFmtId="0" fontId="22" fillId="11" borderId="0" applyNumberFormat="0" applyBorder="0" applyAlignment="0" applyProtection="0"/>
    <xf numFmtId="0" fontId="22" fillId="11" borderId="0" applyNumberFormat="0" applyBorder="0" applyAlignment="0" applyProtection="0"/>
    <xf numFmtId="0" fontId="22" fillId="11" borderId="0" applyNumberFormat="0" applyBorder="0" applyAlignment="0" applyProtection="0"/>
    <xf numFmtId="0" fontId="22" fillId="11" borderId="0" applyNumberFormat="0" applyBorder="0" applyAlignment="0" applyProtection="0"/>
    <xf numFmtId="0" fontId="22" fillId="11" borderId="0" applyNumberFormat="0" applyBorder="0" applyAlignment="0" applyProtection="0"/>
    <xf numFmtId="0" fontId="22" fillId="11" borderId="0" applyNumberFormat="0" applyBorder="0" applyAlignment="0" applyProtection="0"/>
    <xf numFmtId="0" fontId="22" fillId="11" borderId="0" applyNumberFormat="0" applyBorder="0" applyAlignment="0" applyProtection="0"/>
    <xf numFmtId="0" fontId="22" fillId="11" borderId="0" applyNumberFormat="0" applyBorder="0" applyAlignment="0" applyProtection="0"/>
    <xf numFmtId="0" fontId="22" fillId="11" borderId="0" applyNumberFormat="0" applyBorder="0" applyAlignment="0" applyProtection="0"/>
    <xf numFmtId="0" fontId="22" fillId="11" borderId="0" applyNumberFormat="0" applyBorder="0" applyAlignment="0" applyProtection="0"/>
    <xf numFmtId="0" fontId="22" fillId="11" borderId="0" applyNumberFormat="0" applyBorder="0" applyAlignment="0" applyProtection="0"/>
    <xf numFmtId="0" fontId="22" fillId="11" borderId="0" applyNumberFormat="0" applyBorder="0" applyAlignment="0" applyProtection="0"/>
    <xf numFmtId="0" fontId="22" fillId="11" borderId="0" applyNumberFormat="0" applyBorder="0" applyAlignment="0" applyProtection="0"/>
    <xf numFmtId="0" fontId="22" fillId="11" borderId="0" applyNumberFormat="0" applyBorder="0" applyAlignment="0" applyProtection="0"/>
    <xf numFmtId="0" fontId="22" fillId="11" borderId="0" applyNumberFormat="0" applyBorder="0" applyAlignment="0" applyProtection="0"/>
    <xf numFmtId="0" fontId="22" fillId="11" borderId="0" applyNumberFormat="0" applyBorder="0" applyAlignment="0" applyProtection="0"/>
    <xf numFmtId="0" fontId="22" fillId="11" borderId="0" applyNumberFormat="0" applyBorder="0" applyAlignment="0" applyProtection="0"/>
    <xf numFmtId="0" fontId="22" fillId="11" borderId="0" applyNumberFormat="0" applyBorder="0" applyAlignment="0" applyProtection="0"/>
    <xf numFmtId="0" fontId="22" fillId="11" borderId="0" applyNumberFormat="0" applyBorder="0" applyAlignment="0" applyProtection="0"/>
    <xf numFmtId="0" fontId="22" fillId="11" borderId="0" applyNumberFormat="0" applyBorder="0" applyAlignment="0" applyProtection="0"/>
    <xf numFmtId="0" fontId="22" fillId="11" borderId="0" applyNumberFormat="0" applyBorder="0" applyAlignment="0" applyProtection="0"/>
    <xf numFmtId="0" fontId="22" fillId="11" borderId="0" applyNumberFormat="0" applyBorder="0" applyAlignment="0" applyProtection="0"/>
    <xf numFmtId="0" fontId="22" fillId="11" borderId="0" applyNumberFormat="0" applyBorder="0" applyAlignment="0" applyProtection="0"/>
    <xf numFmtId="0" fontId="22" fillId="11" borderId="0" applyNumberFormat="0" applyBorder="0" applyAlignment="0" applyProtection="0"/>
    <xf numFmtId="0" fontId="22" fillId="11" borderId="0" applyNumberFormat="0" applyBorder="0" applyAlignment="0" applyProtection="0"/>
    <xf numFmtId="0" fontId="22" fillId="11" borderId="0" applyNumberFormat="0" applyBorder="0" applyAlignment="0" applyProtection="0"/>
    <xf numFmtId="0" fontId="22" fillId="11" borderId="0" applyNumberFormat="0" applyBorder="0" applyAlignment="0" applyProtection="0"/>
    <xf numFmtId="0" fontId="22" fillId="11" borderId="0" applyNumberFormat="0" applyBorder="0" applyAlignment="0" applyProtection="0"/>
    <xf numFmtId="0" fontId="22" fillId="11" borderId="0" applyNumberFormat="0" applyBorder="0" applyAlignment="0" applyProtection="0"/>
    <xf numFmtId="0" fontId="22" fillId="11" borderId="0" applyNumberFormat="0" applyBorder="0" applyAlignment="0" applyProtection="0"/>
    <xf numFmtId="0" fontId="22" fillId="11" borderId="0" applyNumberFormat="0" applyBorder="0" applyAlignment="0" applyProtection="0"/>
    <xf numFmtId="0" fontId="22" fillId="11" borderId="0" applyNumberFormat="0" applyBorder="0" applyAlignment="0" applyProtection="0"/>
    <xf numFmtId="0" fontId="22" fillId="11" borderId="0" applyNumberFormat="0" applyBorder="0" applyAlignment="0" applyProtection="0"/>
    <xf numFmtId="0" fontId="22" fillId="11" borderId="0" applyNumberFormat="0" applyBorder="0" applyAlignment="0" applyProtection="0"/>
    <xf numFmtId="0" fontId="22" fillId="11" borderId="0" applyNumberFormat="0" applyBorder="0" applyAlignment="0" applyProtection="0"/>
    <xf numFmtId="0" fontId="22" fillId="11" borderId="0" applyNumberFormat="0" applyBorder="0" applyAlignment="0" applyProtection="0"/>
    <xf numFmtId="0" fontId="22" fillId="11" borderId="0" applyNumberFormat="0" applyBorder="0" applyAlignment="0" applyProtection="0"/>
    <xf numFmtId="0" fontId="22" fillId="11" borderId="0" applyNumberFormat="0" applyBorder="0" applyAlignment="0" applyProtection="0"/>
    <xf numFmtId="0" fontId="22" fillId="11" borderId="0" applyNumberFormat="0" applyBorder="0" applyAlignment="0" applyProtection="0"/>
    <xf numFmtId="0" fontId="22" fillId="11" borderId="0" applyNumberFormat="0" applyBorder="0" applyAlignment="0" applyProtection="0"/>
    <xf numFmtId="0" fontId="22" fillId="11" borderId="0" applyNumberFormat="0" applyBorder="0" applyAlignment="0" applyProtection="0"/>
    <xf numFmtId="0" fontId="22" fillId="11" borderId="0" applyNumberFormat="0" applyBorder="0" applyAlignment="0" applyProtection="0"/>
    <xf numFmtId="0" fontId="22" fillId="11" borderId="0" applyNumberFormat="0" applyBorder="0" applyAlignment="0" applyProtection="0"/>
    <xf numFmtId="0" fontId="22" fillId="11" borderId="0" applyNumberFormat="0" applyBorder="0" applyAlignment="0" applyProtection="0"/>
    <xf numFmtId="0" fontId="22" fillId="11" borderId="0" applyNumberFormat="0" applyBorder="0" applyAlignment="0" applyProtection="0"/>
    <xf numFmtId="0" fontId="22" fillId="11" borderId="0" applyNumberFormat="0" applyBorder="0" applyAlignment="0" applyProtection="0"/>
    <xf numFmtId="0" fontId="22" fillId="11" borderId="0" applyNumberFormat="0" applyBorder="0" applyAlignment="0" applyProtection="0"/>
    <xf numFmtId="0" fontId="22" fillId="11" borderId="0" applyNumberFormat="0" applyBorder="0" applyAlignment="0" applyProtection="0"/>
    <xf numFmtId="0" fontId="22" fillId="11" borderId="0" applyNumberFormat="0" applyBorder="0" applyAlignment="0" applyProtection="0"/>
    <xf numFmtId="0" fontId="22" fillId="11" borderId="0" applyNumberFormat="0" applyBorder="0" applyAlignment="0" applyProtection="0"/>
    <xf numFmtId="0" fontId="22" fillId="11" borderId="0" applyNumberFormat="0" applyBorder="0" applyAlignment="0" applyProtection="0"/>
    <xf numFmtId="0" fontId="22" fillId="11" borderId="0" applyNumberFormat="0" applyBorder="0" applyAlignment="0" applyProtection="0"/>
    <xf numFmtId="0" fontId="22" fillId="11" borderId="0" applyNumberFormat="0" applyBorder="0" applyAlignment="0" applyProtection="0"/>
    <xf numFmtId="0" fontId="22" fillId="11"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22" fillId="14" borderId="0" applyNumberFormat="0" applyBorder="0" applyAlignment="0" applyProtection="0"/>
    <xf numFmtId="0" fontId="22" fillId="15" borderId="0" applyNumberFormat="0" applyBorder="0" applyAlignment="0" applyProtection="0"/>
    <xf numFmtId="0" fontId="22" fillId="15" borderId="0" applyNumberFormat="0" applyBorder="0" applyAlignment="0" applyProtection="0"/>
    <xf numFmtId="0" fontId="22" fillId="15" borderId="0" applyNumberFormat="0" applyBorder="0" applyAlignment="0" applyProtection="0"/>
    <xf numFmtId="0" fontId="22" fillId="15" borderId="0" applyNumberFormat="0" applyBorder="0" applyAlignment="0" applyProtection="0"/>
    <xf numFmtId="0" fontId="22" fillId="15" borderId="0" applyNumberFormat="0" applyBorder="0" applyAlignment="0" applyProtection="0"/>
    <xf numFmtId="0" fontId="22" fillId="15" borderId="0" applyNumberFormat="0" applyBorder="0" applyAlignment="0" applyProtection="0"/>
    <xf numFmtId="0" fontId="22" fillId="15" borderId="0" applyNumberFormat="0" applyBorder="0" applyAlignment="0" applyProtection="0"/>
    <xf numFmtId="0" fontId="22" fillId="15" borderId="0" applyNumberFormat="0" applyBorder="0" applyAlignment="0" applyProtection="0"/>
    <xf numFmtId="0" fontId="22" fillId="15" borderId="0" applyNumberFormat="0" applyBorder="0" applyAlignment="0" applyProtection="0"/>
    <xf numFmtId="0" fontId="22" fillId="15" borderId="0" applyNumberFormat="0" applyBorder="0" applyAlignment="0" applyProtection="0"/>
    <xf numFmtId="0" fontId="22" fillId="15" borderId="0" applyNumberFormat="0" applyBorder="0" applyAlignment="0" applyProtection="0"/>
    <xf numFmtId="0" fontId="22" fillId="15" borderId="0" applyNumberFormat="0" applyBorder="0" applyAlignment="0" applyProtection="0"/>
    <xf numFmtId="0" fontId="22" fillId="15" borderId="0" applyNumberFormat="0" applyBorder="0" applyAlignment="0" applyProtection="0"/>
    <xf numFmtId="0" fontId="22" fillId="15" borderId="0" applyNumberFormat="0" applyBorder="0" applyAlignment="0" applyProtection="0"/>
    <xf numFmtId="0" fontId="22" fillId="15" borderId="0" applyNumberFormat="0" applyBorder="0" applyAlignment="0" applyProtection="0"/>
    <xf numFmtId="0" fontId="22" fillId="15" borderId="0" applyNumberFormat="0" applyBorder="0" applyAlignment="0" applyProtection="0"/>
    <xf numFmtId="0" fontId="22" fillId="15" borderId="0" applyNumberFormat="0" applyBorder="0" applyAlignment="0" applyProtection="0"/>
    <xf numFmtId="0" fontId="22" fillId="15" borderId="0" applyNumberFormat="0" applyBorder="0" applyAlignment="0" applyProtection="0"/>
    <xf numFmtId="0" fontId="22" fillId="15" borderId="0" applyNumberFormat="0" applyBorder="0" applyAlignment="0" applyProtection="0"/>
    <xf numFmtId="0" fontId="22" fillId="15" borderId="0" applyNumberFormat="0" applyBorder="0" applyAlignment="0" applyProtection="0"/>
    <xf numFmtId="0" fontId="22" fillId="15" borderId="0" applyNumberFormat="0" applyBorder="0" applyAlignment="0" applyProtection="0"/>
    <xf numFmtId="0" fontId="22" fillId="15" borderId="0" applyNumberFormat="0" applyBorder="0" applyAlignment="0" applyProtection="0"/>
    <xf numFmtId="0" fontId="22" fillId="15" borderId="0" applyNumberFormat="0" applyBorder="0" applyAlignment="0" applyProtection="0"/>
    <xf numFmtId="0" fontId="22" fillId="15" borderId="0" applyNumberFormat="0" applyBorder="0" applyAlignment="0" applyProtection="0"/>
    <xf numFmtId="0" fontId="22" fillId="15" borderId="0" applyNumberFormat="0" applyBorder="0" applyAlignment="0" applyProtection="0"/>
    <xf numFmtId="0" fontId="22" fillId="15" borderId="0" applyNumberFormat="0" applyBorder="0" applyAlignment="0" applyProtection="0"/>
    <xf numFmtId="0" fontId="22" fillId="15" borderId="0" applyNumberFormat="0" applyBorder="0" applyAlignment="0" applyProtection="0"/>
    <xf numFmtId="0" fontId="22" fillId="15" borderId="0" applyNumberFormat="0" applyBorder="0" applyAlignment="0" applyProtection="0"/>
    <xf numFmtId="0" fontId="22" fillId="15" borderId="0" applyNumberFormat="0" applyBorder="0" applyAlignment="0" applyProtection="0"/>
    <xf numFmtId="0" fontId="22" fillId="15" borderId="0" applyNumberFormat="0" applyBorder="0" applyAlignment="0" applyProtection="0"/>
    <xf numFmtId="0" fontId="22" fillId="15" borderId="0" applyNumberFormat="0" applyBorder="0" applyAlignment="0" applyProtection="0"/>
    <xf numFmtId="0" fontId="22" fillId="15" borderId="0" applyNumberFormat="0" applyBorder="0" applyAlignment="0" applyProtection="0"/>
    <xf numFmtId="0" fontId="22" fillId="15" borderId="0" applyNumberFormat="0" applyBorder="0" applyAlignment="0" applyProtection="0"/>
    <xf numFmtId="0" fontId="22" fillId="15" borderId="0" applyNumberFormat="0" applyBorder="0" applyAlignment="0" applyProtection="0"/>
    <xf numFmtId="0" fontId="22" fillId="15" borderId="0" applyNumberFormat="0" applyBorder="0" applyAlignment="0" applyProtection="0"/>
    <xf numFmtId="0" fontId="22" fillId="15" borderId="0" applyNumberFormat="0" applyBorder="0" applyAlignment="0" applyProtection="0"/>
    <xf numFmtId="0" fontId="22" fillId="15" borderId="0" applyNumberFormat="0" applyBorder="0" applyAlignment="0" applyProtection="0"/>
    <xf numFmtId="0" fontId="22" fillId="15" borderId="0" applyNumberFormat="0" applyBorder="0" applyAlignment="0" applyProtection="0"/>
    <xf numFmtId="0" fontId="22" fillId="15" borderId="0" applyNumberFormat="0" applyBorder="0" applyAlignment="0" applyProtection="0"/>
    <xf numFmtId="0" fontId="22" fillId="15" borderId="0" applyNumberFormat="0" applyBorder="0" applyAlignment="0" applyProtection="0"/>
    <xf numFmtId="0" fontId="22" fillId="15" borderId="0" applyNumberFormat="0" applyBorder="0" applyAlignment="0" applyProtection="0"/>
    <xf numFmtId="0" fontId="22" fillId="15" borderId="0" applyNumberFormat="0" applyBorder="0" applyAlignment="0" applyProtection="0"/>
    <xf numFmtId="0" fontId="22" fillId="15" borderId="0" applyNumberFormat="0" applyBorder="0" applyAlignment="0" applyProtection="0"/>
    <xf numFmtId="0" fontId="22" fillId="15" borderId="0" applyNumberFormat="0" applyBorder="0" applyAlignment="0" applyProtection="0"/>
    <xf numFmtId="0" fontId="22" fillId="15" borderId="0" applyNumberFormat="0" applyBorder="0" applyAlignment="0" applyProtection="0"/>
    <xf numFmtId="0" fontId="22" fillId="15" borderId="0" applyNumberFormat="0" applyBorder="0" applyAlignment="0" applyProtection="0"/>
    <xf numFmtId="0" fontId="22" fillId="15" borderId="0" applyNumberFormat="0" applyBorder="0" applyAlignment="0" applyProtection="0"/>
    <xf numFmtId="0" fontId="22" fillId="15" borderId="0" applyNumberFormat="0" applyBorder="0" applyAlignment="0" applyProtection="0"/>
    <xf numFmtId="0" fontId="22" fillId="15" borderId="0" applyNumberFormat="0" applyBorder="0" applyAlignment="0" applyProtection="0"/>
    <xf numFmtId="0" fontId="22" fillId="15" borderId="0" applyNumberFormat="0" applyBorder="0" applyAlignment="0" applyProtection="0"/>
    <xf numFmtId="0" fontId="22" fillId="15" borderId="0" applyNumberFormat="0" applyBorder="0" applyAlignment="0" applyProtection="0"/>
    <xf numFmtId="0" fontId="22" fillId="15" borderId="0" applyNumberFormat="0" applyBorder="0" applyAlignment="0" applyProtection="0"/>
    <xf numFmtId="0" fontId="22" fillId="15" borderId="0" applyNumberFormat="0" applyBorder="0" applyAlignment="0" applyProtection="0"/>
    <xf numFmtId="0" fontId="22" fillId="15" borderId="0" applyNumberFormat="0" applyBorder="0" applyAlignment="0" applyProtection="0"/>
    <xf numFmtId="0" fontId="22" fillId="15" borderId="0" applyNumberFormat="0" applyBorder="0" applyAlignment="0" applyProtection="0"/>
    <xf numFmtId="0" fontId="22" fillId="15" borderId="0" applyNumberFormat="0" applyBorder="0" applyAlignment="0" applyProtection="0"/>
    <xf numFmtId="0" fontId="22" fillId="15" borderId="0" applyNumberFormat="0" applyBorder="0" applyAlignment="0" applyProtection="0"/>
    <xf numFmtId="0" fontId="22" fillId="15" borderId="0" applyNumberFormat="0" applyBorder="0" applyAlignment="0" applyProtection="0"/>
    <xf numFmtId="0" fontId="22" fillId="15" borderId="0" applyNumberFormat="0" applyBorder="0" applyAlignment="0" applyProtection="0"/>
    <xf numFmtId="0" fontId="22" fillId="15" borderId="0" applyNumberFormat="0" applyBorder="0" applyAlignment="0" applyProtection="0"/>
    <xf numFmtId="0" fontId="22" fillId="15" borderId="0" applyNumberFormat="0" applyBorder="0" applyAlignment="0" applyProtection="0"/>
    <xf numFmtId="0" fontId="22" fillId="15" borderId="0" applyNumberFormat="0" applyBorder="0" applyAlignment="0" applyProtection="0"/>
    <xf numFmtId="0" fontId="22" fillId="15" borderId="0" applyNumberFormat="0" applyBorder="0" applyAlignment="0" applyProtection="0"/>
    <xf numFmtId="0" fontId="22" fillId="15" borderId="0" applyNumberFormat="0" applyBorder="0" applyAlignment="0" applyProtection="0"/>
    <xf numFmtId="0" fontId="22" fillId="15" borderId="0" applyNumberFormat="0" applyBorder="0" applyAlignment="0" applyProtection="0"/>
    <xf numFmtId="0" fontId="22" fillId="15" borderId="0" applyNumberFormat="0" applyBorder="0" applyAlignment="0" applyProtection="0"/>
    <xf numFmtId="0" fontId="22" fillId="15" borderId="0" applyNumberFormat="0" applyBorder="0" applyAlignment="0" applyProtection="0"/>
    <xf numFmtId="0" fontId="22" fillId="15" borderId="0" applyNumberFormat="0" applyBorder="0" applyAlignment="0" applyProtection="0"/>
    <xf numFmtId="0" fontId="22" fillId="15" borderId="0" applyNumberFormat="0" applyBorder="0" applyAlignment="0" applyProtection="0"/>
    <xf numFmtId="0" fontId="22" fillId="15" borderId="0" applyNumberFormat="0" applyBorder="0" applyAlignment="0" applyProtection="0"/>
    <xf numFmtId="0" fontId="22" fillId="15" borderId="0" applyNumberFormat="0" applyBorder="0" applyAlignment="0" applyProtection="0"/>
    <xf numFmtId="0" fontId="22" fillId="15" borderId="0" applyNumberFormat="0" applyBorder="0" applyAlignment="0" applyProtection="0"/>
    <xf numFmtId="0" fontId="22" fillId="15" borderId="0" applyNumberFormat="0" applyBorder="0" applyAlignment="0" applyProtection="0"/>
    <xf numFmtId="0" fontId="22" fillId="15" borderId="0" applyNumberFormat="0" applyBorder="0" applyAlignment="0" applyProtection="0"/>
    <xf numFmtId="0" fontId="22" fillId="15" borderId="0" applyNumberFormat="0" applyBorder="0" applyAlignment="0" applyProtection="0"/>
    <xf numFmtId="0" fontId="22" fillId="15" borderId="0" applyNumberFormat="0" applyBorder="0" applyAlignment="0" applyProtection="0"/>
    <xf numFmtId="0" fontId="22" fillId="15" borderId="0" applyNumberFormat="0" applyBorder="0" applyAlignment="0" applyProtection="0"/>
    <xf numFmtId="0" fontId="22" fillId="15" borderId="0" applyNumberFormat="0" applyBorder="0" applyAlignment="0" applyProtection="0"/>
    <xf numFmtId="0" fontId="22" fillId="15" borderId="0" applyNumberFormat="0" applyBorder="0" applyAlignment="0" applyProtection="0"/>
    <xf numFmtId="0" fontId="22" fillId="15" borderId="0" applyNumberFormat="0" applyBorder="0" applyAlignment="0" applyProtection="0"/>
    <xf numFmtId="0" fontId="22" fillId="15" borderId="0" applyNumberFormat="0" applyBorder="0" applyAlignment="0" applyProtection="0"/>
    <xf numFmtId="0" fontId="22" fillId="15" borderId="0" applyNumberFormat="0" applyBorder="0" applyAlignment="0" applyProtection="0"/>
    <xf numFmtId="0" fontId="22" fillId="15" borderId="0" applyNumberFormat="0" applyBorder="0" applyAlignment="0" applyProtection="0"/>
    <xf numFmtId="0" fontId="22" fillId="15" borderId="0" applyNumberFormat="0" applyBorder="0" applyAlignment="0" applyProtection="0"/>
    <xf numFmtId="0" fontId="22" fillId="15" borderId="0" applyNumberFormat="0" applyBorder="0" applyAlignment="0" applyProtection="0"/>
    <xf numFmtId="0" fontId="22" fillId="15" borderId="0" applyNumberFormat="0" applyBorder="0" applyAlignment="0" applyProtection="0"/>
    <xf numFmtId="0" fontId="22" fillId="15" borderId="0" applyNumberFormat="0" applyBorder="0" applyAlignment="0" applyProtection="0"/>
    <xf numFmtId="0" fontId="22" fillId="15" borderId="0" applyNumberFormat="0" applyBorder="0" applyAlignment="0" applyProtection="0"/>
    <xf numFmtId="0" fontId="22" fillId="15" borderId="0" applyNumberFormat="0" applyBorder="0" applyAlignment="0" applyProtection="0"/>
    <xf numFmtId="0" fontId="22" fillId="15" borderId="0" applyNumberFormat="0" applyBorder="0" applyAlignment="0" applyProtection="0"/>
    <xf numFmtId="0" fontId="22" fillId="15" borderId="0" applyNumberFormat="0" applyBorder="0" applyAlignment="0" applyProtection="0"/>
    <xf numFmtId="0" fontId="22" fillId="15" borderId="0" applyNumberFormat="0" applyBorder="0" applyAlignment="0" applyProtection="0"/>
    <xf numFmtId="0" fontId="22" fillId="15" borderId="0" applyNumberFormat="0" applyBorder="0" applyAlignment="0" applyProtection="0"/>
    <xf numFmtId="0" fontId="22" fillId="15" borderId="0" applyNumberFormat="0" applyBorder="0" applyAlignment="0" applyProtection="0"/>
    <xf numFmtId="0" fontId="22" fillId="15" borderId="0" applyNumberFormat="0" applyBorder="0" applyAlignment="0" applyProtection="0"/>
    <xf numFmtId="0" fontId="22" fillId="15" borderId="0" applyNumberFormat="0" applyBorder="0" applyAlignment="0" applyProtection="0"/>
    <xf numFmtId="0" fontId="22" fillId="15" borderId="0" applyNumberFormat="0" applyBorder="0" applyAlignment="0" applyProtection="0"/>
    <xf numFmtId="0" fontId="22" fillId="15" borderId="0" applyNumberFormat="0" applyBorder="0" applyAlignment="0" applyProtection="0"/>
    <xf numFmtId="0" fontId="22" fillId="15" borderId="0" applyNumberFormat="0" applyBorder="0" applyAlignment="0" applyProtection="0"/>
    <xf numFmtId="0" fontId="22" fillId="15" borderId="0" applyNumberFormat="0" applyBorder="0" applyAlignment="0" applyProtection="0"/>
    <xf numFmtId="0" fontId="5" fillId="8" borderId="0" applyNumberFormat="0" applyBorder="0" applyAlignment="0" applyProtection="0"/>
    <xf numFmtId="0" fontId="5" fillId="16" borderId="0" applyNumberFormat="0" applyBorder="0" applyAlignment="0" applyProtection="0"/>
    <xf numFmtId="0" fontId="22" fillId="9"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5" fillId="18" borderId="0" applyNumberFormat="0" applyBorder="0" applyAlignment="0" applyProtection="0"/>
    <xf numFmtId="0" fontId="5" fillId="19" borderId="0" applyNumberFormat="0" applyBorder="0" applyAlignment="0" applyProtection="0"/>
    <xf numFmtId="0" fontId="22" fillId="6" borderId="0" applyNumberFormat="0" applyBorder="0" applyAlignment="0" applyProtection="0"/>
    <xf numFmtId="0" fontId="22" fillId="6" borderId="0" applyNumberFormat="0" applyBorder="0" applyAlignment="0" applyProtection="0"/>
    <xf numFmtId="0" fontId="22" fillId="6" borderId="0" applyNumberFormat="0" applyBorder="0" applyAlignment="0" applyProtection="0"/>
    <xf numFmtId="0" fontId="22" fillId="6" borderId="0" applyNumberFormat="0" applyBorder="0" applyAlignment="0" applyProtection="0"/>
    <xf numFmtId="0" fontId="22" fillId="6" borderId="0" applyNumberFormat="0" applyBorder="0" applyAlignment="0" applyProtection="0"/>
    <xf numFmtId="0" fontId="22" fillId="6" borderId="0" applyNumberFormat="0" applyBorder="0" applyAlignment="0" applyProtection="0"/>
    <xf numFmtId="0" fontId="22" fillId="6" borderId="0" applyNumberFormat="0" applyBorder="0" applyAlignment="0" applyProtection="0"/>
    <xf numFmtId="0" fontId="22" fillId="6" borderId="0" applyNumberFormat="0" applyBorder="0" applyAlignment="0" applyProtection="0"/>
    <xf numFmtId="0" fontId="22" fillId="6" borderId="0" applyNumberFormat="0" applyBorder="0" applyAlignment="0" applyProtection="0"/>
    <xf numFmtId="0" fontId="22" fillId="6" borderId="0" applyNumberFormat="0" applyBorder="0" applyAlignment="0" applyProtection="0"/>
    <xf numFmtId="0" fontId="22" fillId="6" borderId="0" applyNumberFormat="0" applyBorder="0" applyAlignment="0" applyProtection="0"/>
    <xf numFmtId="0" fontId="22" fillId="6" borderId="0" applyNumberFormat="0" applyBorder="0" applyAlignment="0" applyProtection="0"/>
    <xf numFmtId="0" fontId="22" fillId="6" borderId="0" applyNumberFormat="0" applyBorder="0" applyAlignment="0" applyProtection="0"/>
    <xf numFmtId="0" fontId="22" fillId="6" borderId="0" applyNumberFormat="0" applyBorder="0" applyAlignment="0" applyProtection="0"/>
    <xf numFmtId="0" fontId="22" fillId="6" borderId="0" applyNumberFormat="0" applyBorder="0" applyAlignment="0" applyProtection="0"/>
    <xf numFmtId="0" fontId="22" fillId="6" borderId="0" applyNumberFormat="0" applyBorder="0" applyAlignment="0" applyProtection="0"/>
    <xf numFmtId="0" fontId="22" fillId="6" borderId="0" applyNumberFormat="0" applyBorder="0" applyAlignment="0" applyProtection="0"/>
    <xf numFmtId="0" fontId="22" fillId="6" borderId="0" applyNumberFormat="0" applyBorder="0" applyAlignment="0" applyProtection="0"/>
    <xf numFmtId="0" fontId="22" fillId="6" borderId="0" applyNumberFormat="0" applyBorder="0" applyAlignment="0" applyProtection="0"/>
    <xf numFmtId="0" fontId="22" fillId="6" borderId="0" applyNumberFormat="0" applyBorder="0" applyAlignment="0" applyProtection="0"/>
    <xf numFmtId="0" fontId="22" fillId="6" borderId="0" applyNumberFormat="0" applyBorder="0" applyAlignment="0" applyProtection="0"/>
    <xf numFmtId="0" fontId="22" fillId="6" borderId="0" applyNumberFormat="0" applyBorder="0" applyAlignment="0" applyProtection="0"/>
    <xf numFmtId="0" fontId="22" fillId="6" borderId="0" applyNumberFormat="0" applyBorder="0" applyAlignment="0" applyProtection="0"/>
    <xf numFmtId="0" fontId="22" fillId="6" borderId="0" applyNumberFormat="0" applyBorder="0" applyAlignment="0" applyProtection="0"/>
    <xf numFmtId="0" fontId="22" fillId="6" borderId="0" applyNumberFormat="0" applyBorder="0" applyAlignment="0" applyProtection="0"/>
    <xf numFmtId="0" fontId="22" fillId="6" borderId="0" applyNumberFormat="0" applyBorder="0" applyAlignment="0" applyProtection="0"/>
    <xf numFmtId="0" fontId="22" fillId="6" borderId="0" applyNumberFormat="0" applyBorder="0" applyAlignment="0" applyProtection="0"/>
    <xf numFmtId="0" fontId="22" fillId="6" borderId="0" applyNumberFormat="0" applyBorder="0" applyAlignment="0" applyProtection="0"/>
    <xf numFmtId="0" fontId="22" fillId="6" borderId="0" applyNumberFormat="0" applyBorder="0" applyAlignment="0" applyProtection="0"/>
    <xf numFmtId="0" fontId="22" fillId="6" borderId="0" applyNumberFormat="0" applyBorder="0" applyAlignment="0" applyProtection="0"/>
    <xf numFmtId="0" fontId="22" fillId="6" borderId="0" applyNumberFormat="0" applyBorder="0" applyAlignment="0" applyProtection="0"/>
    <xf numFmtId="0" fontId="22" fillId="6" borderId="0" applyNumberFormat="0" applyBorder="0" applyAlignment="0" applyProtection="0"/>
    <xf numFmtId="0" fontId="22" fillId="6" borderId="0" applyNumberFormat="0" applyBorder="0" applyAlignment="0" applyProtection="0"/>
    <xf numFmtId="0" fontId="22" fillId="6" borderId="0" applyNumberFormat="0" applyBorder="0" applyAlignment="0" applyProtection="0"/>
    <xf numFmtId="0" fontId="22" fillId="6" borderId="0" applyNumberFormat="0" applyBorder="0" applyAlignment="0" applyProtection="0"/>
    <xf numFmtId="0" fontId="22" fillId="6" borderId="0" applyNumberFormat="0" applyBorder="0" applyAlignment="0" applyProtection="0"/>
    <xf numFmtId="0" fontId="22" fillId="6" borderId="0" applyNumberFormat="0" applyBorder="0" applyAlignment="0" applyProtection="0"/>
    <xf numFmtId="0" fontId="22" fillId="6" borderId="0" applyNumberFormat="0" applyBorder="0" applyAlignment="0" applyProtection="0"/>
    <xf numFmtId="0" fontId="22" fillId="6" borderId="0" applyNumberFormat="0" applyBorder="0" applyAlignment="0" applyProtection="0"/>
    <xf numFmtId="0" fontId="22" fillId="6" borderId="0" applyNumberFormat="0" applyBorder="0" applyAlignment="0" applyProtection="0"/>
    <xf numFmtId="0" fontId="22" fillId="6" borderId="0" applyNumberFormat="0" applyBorder="0" applyAlignment="0" applyProtection="0"/>
    <xf numFmtId="0" fontId="22" fillId="6" borderId="0" applyNumberFormat="0" applyBorder="0" applyAlignment="0" applyProtection="0"/>
    <xf numFmtId="0" fontId="22" fillId="6" borderId="0" applyNumberFormat="0" applyBorder="0" applyAlignment="0" applyProtection="0"/>
    <xf numFmtId="0" fontId="22" fillId="6" borderId="0" applyNumberFormat="0" applyBorder="0" applyAlignment="0" applyProtection="0"/>
    <xf numFmtId="0" fontId="22" fillId="6" borderId="0" applyNumberFormat="0" applyBorder="0" applyAlignment="0" applyProtection="0"/>
    <xf numFmtId="0" fontId="22" fillId="6" borderId="0" applyNumberFormat="0" applyBorder="0" applyAlignment="0" applyProtection="0"/>
    <xf numFmtId="0" fontId="22" fillId="6" borderId="0" applyNumberFormat="0" applyBorder="0" applyAlignment="0" applyProtection="0"/>
    <xf numFmtId="0" fontId="22" fillId="6" borderId="0" applyNumberFormat="0" applyBorder="0" applyAlignment="0" applyProtection="0"/>
    <xf numFmtId="0" fontId="22" fillId="6" borderId="0" applyNumberFormat="0" applyBorder="0" applyAlignment="0" applyProtection="0"/>
    <xf numFmtId="0" fontId="22" fillId="6" borderId="0" applyNumberFormat="0" applyBorder="0" applyAlignment="0" applyProtection="0"/>
    <xf numFmtId="0" fontId="22" fillId="6" borderId="0" applyNumberFormat="0" applyBorder="0" applyAlignment="0" applyProtection="0"/>
    <xf numFmtId="0" fontId="22" fillId="6" borderId="0" applyNumberFormat="0" applyBorder="0" applyAlignment="0" applyProtection="0"/>
    <xf numFmtId="0" fontId="22" fillId="6" borderId="0" applyNumberFormat="0" applyBorder="0" applyAlignment="0" applyProtection="0"/>
    <xf numFmtId="0" fontId="22" fillId="6" borderId="0" applyNumberFormat="0" applyBorder="0" applyAlignment="0" applyProtection="0"/>
    <xf numFmtId="0" fontId="22" fillId="6" borderId="0" applyNumberFormat="0" applyBorder="0" applyAlignment="0" applyProtection="0"/>
    <xf numFmtId="0" fontId="22" fillId="6" borderId="0" applyNumberFormat="0" applyBorder="0" applyAlignment="0" applyProtection="0"/>
    <xf numFmtId="0" fontId="22" fillId="6" borderId="0" applyNumberFormat="0" applyBorder="0" applyAlignment="0" applyProtection="0"/>
    <xf numFmtId="0" fontId="22" fillId="6" borderId="0" applyNumberFormat="0" applyBorder="0" applyAlignment="0" applyProtection="0"/>
    <xf numFmtId="0" fontId="22" fillId="6" borderId="0" applyNumberFormat="0" applyBorder="0" applyAlignment="0" applyProtection="0"/>
    <xf numFmtId="0" fontId="22" fillId="6" borderId="0" applyNumberFormat="0" applyBorder="0" applyAlignment="0" applyProtection="0"/>
    <xf numFmtId="0" fontId="22" fillId="6" borderId="0" applyNumberFormat="0" applyBorder="0" applyAlignment="0" applyProtection="0"/>
    <xf numFmtId="0" fontId="22" fillId="6" borderId="0" applyNumberFormat="0" applyBorder="0" applyAlignment="0" applyProtection="0"/>
    <xf numFmtId="0" fontId="22" fillId="6" borderId="0" applyNumberFormat="0" applyBorder="0" applyAlignment="0" applyProtection="0"/>
    <xf numFmtId="0" fontId="22" fillId="6" borderId="0" applyNumberFormat="0" applyBorder="0" applyAlignment="0" applyProtection="0"/>
    <xf numFmtId="0" fontId="22" fillId="6" borderId="0" applyNumberFormat="0" applyBorder="0" applyAlignment="0" applyProtection="0"/>
    <xf numFmtId="0" fontId="22" fillId="6" borderId="0" applyNumberFormat="0" applyBorder="0" applyAlignment="0" applyProtection="0"/>
    <xf numFmtId="0" fontId="22" fillId="6" borderId="0" applyNumberFormat="0" applyBorder="0" applyAlignment="0" applyProtection="0"/>
    <xf numFmtId="0" fontId="22" fillId="6" borderId="0" applyNumberFormat="0" applyBorder="0" applyAlignment="0" applyProtection="0"/>
    <xf numFmtId="0" fontId="22" fillId="6" borderId="0" applyNumberFormat="0" applyBorder="0" applyAlignment="0" applyProtection="0"/>
    <xf numFmtId="0" fontId="22" fillId="6" borderId="0" applyNumberFormat="0" applyBorder="0" applyAlignment="0" applyProtection="0"/>
    <xf numFmtId="0" fontId="22" fillId="6" borderId="0" applyNumberFormat="0" applyBorder="0" applyAlignment="0" applyProtection="0"/>
    <xf numFmtId="0" fontId="22" fillId="6" borderId="0" applyNumberFormat="0" applyBorder="0" applyAlignment="0" applyProtection="0"/>
    <xf numFmtId="0" fontId="22" fillId="6" borderId="0" applyNumberFormat="0" applyBorder="0" applyAlignment="0" applyProtection="0"/>
    <xf numFmtId="0" fontId="22" fillId="6" borderId="0" applyNumberFormat="0" applyBorder="0" applyAlignment="0" applyProtection="0"/>
    <xf numFmtId="0" fontId="22" fillId="6" borderId="0" applyNumberFormat="0" applyBorder="0" applyAlignment="0" applyProtection="0"/>
    <xf numFmtId="0" fontId="22" fillId="6" borderId="0" applyNumberFormat="0" applyBorder="0" applyAlignment="0" applyProtection="0"/>
    <xf numFmtId="0" fontId="22" fillId="6" borderId="0" applyNumberFormat="0" applyBorder="0" applyAlignment="0" applyProtection="0"/>
    <xf numFmtId="0" fontId="22" fillId="6" borderId="0" applyNumberFormat="0" applyBorder="0" applyAlignment="0" applyProtection="0"/>
    <xf numFmtId="0" fontId="22" fillId="6" borderId="0" applyNumberFormat="0" applyBorder="0" applyAlignment="0" applyProtection="0"/>
    <xf numFmtId="0" fontId="22" fillId="6" borderId="0" applyNumberFormat="0" applyBorder="0" applyAlignment="0" applyProtection="0"/>
    <xf numFmtId="0" fontId="22" fillId="6" borderId="0" applyNumberFormat="0" applyBorder="0" applyAlignment="0" applyProtection="0"/>
    <xf numFmtId="0" fontId="22" fillId="6" borderId="0" applyNumberFormat="0" applyBorder="0" applyAlignment="0" applyProtection="0"/>
    <xf numFmtId="0" fontId="22" fillId="6" borderId="0" applyNumberFormat="0" applyBorder="0" applyAlignment="0" applyProtection="0"/>
    <xf numFmtId="0" fontId="22" fillId="6" borderId="0" applyNumberFormat="0" applyBorder="0" applyAlignment="0" applyProtection="0"/>
    <xf numFmtId="0" fontId="22" fillId="6" borderId="0" applyNumberFormat="0" applyBorder="0" applyAlignment="0" applyProtection="0"/>
    <xf numFmtId="0" fontId="22" fillId="6" borderId="0" applyNumberFormat="0" applyBorder="0" applyAlignment="0" applyProtection="0"/>
    <xf numFmtId="0" fontId="22" fillId="6" borderId="0" applyNumberFormat="0" applyBorder="0" applyAlignment="0" applyProtection="0"/>
    <xf numFmtId="0" fontId="22" fillId="6" borderId="0" applyNumberFormat="0" applyBorder="0" applyAlignment="0" applyProtection="0"/>
    <xf numFmtId="0" fontId="22" fillId="6" borderId="0" applyNumberFormat="0" applyBorder="0" applyAlignment="0" applyProtection="0"/>
    <xf numFmtId="0" fontId="22" fillId="6" borderId="0" applyNumberFormat="0" applyBorder="0" applyAlignment="0" applyProtection="0"/>
    <xf numFmtId="0" fontId="22" fillId="6" borderId="0" applyNumberFormat="0" applyBorder="0" applyAlignment="0" applyProtection="0"/>
    <xf numFmtId="0" fontId="22" fillId="6" borderId="0" applyNumberFormat="0" applyBorder="0" applyAlignment="0" applyProtection="0"/>
    <xf numFmtId="0" fontId="22" fillId="6" borderId="0" applyNumberFormat="0" applyBorder="0" applyAlignment="0" applyProtection="0"/>
    <xf numFmtId="0" fontId="22" fillId="6" borderId="0" applyNumberFormat="0" applyBorder="0" applyAlignment="0" applyProtection="0"/>
    <xf numFmtId="0" fontId="22" fillId="6" borderId="0" applyNumberFormat="0" applyBorder="0" applyAlignment="0" applyProtection="0"/>
    <xf numFmtId="0" fontId="22" fillId="6" borderId="0" applyNumberFormat="0" applyBorder="0" applyAlignment="0" applyProtection="0"/>
    <xf numFmtId="0" fontId="22" fillId="6" borderId="0" applyNumberFormat="0" applyBorder="0" applyAlignment="0" applyProtection="0"/>
    <xf numFmtId="0" fontId="22" fillId="6" borderId="0" applyNumberFormat="0" applyBorder="0" applyAlignment="0" applyProtection="0"/>
    <xf numFmtId="0" fontId="22" fillId="6" borderId="0" applyNumberFormat="0" applyBorder="0" applyAlignment="0" applyProtection="0"/>
    <xf numFmtId="0" fontId="22" fillId="6" borderId="0" applyNumberFormat="0" applyBorder="0" applyAlignment="0" applyProtection="0"/>
    <xf numFmtId="0" fontId="22" fillId="6" borderId="0" applyNumberFormat="0" applyBorder="0" applyAlignment="0" applyProtection="0"/>
    <xf numFmtId="0" fontId="5" fillId="20" borderId="0" applyNumberFormat="0" applyBorder="0" applyAlignment="0" applyProtection="0"/>
    <xf numFmtId="0" fontId="5" fillId="21" borderId="0" applyNumberFormat="0" applyBorder="0" applyAlignment="0" applyProtection="0"/>
    <xf numFmtId="0" fontId="22" fillId="22" borderId="0" applyNumberFormat="0" applyBorder="0" applyAlignment="0" applyProtection="0"/>
    <xf numFmtId="0" fontId="22" fillId="23" borderId="0" applyNumberFormat="0" applyBorder="0" applyAlignment="0" applyProtection="0"/>
    <xf numFmtId="0" fontId="22" fillId="23" borderId="0" applyNumberFormat="0" applyBorder="0" applyAlignment="0" applyProtection="0"/>
    <xf numFmtId="0" fontId="22" fillId="23" borderId="0" applyNumberFormat="0" applyBorder="0" applyAlignment="0" applyProtection="0"/>
    <xf numFmtId="0" fontId="22" fillId="23" borderId="0" applyNumberFormat="0" applyBorder="0" applyAlignment="0" applyProtection="0"/>
    <xf numFmtId="0" fontId="22" fillId="23" borderId="0" applyNumberFormat="0" applyBorder="0" applyAlignment="0" applyProtection="0"/>
    <xf numFmtId="0" fontId="22" fillId="23" borderId="0" applyNumberFormat="0" applyBorder="0" applyAlignment="0" applyProtection="0"/>
    <xf numFmtId="0" fontId="22" fillId="23" borderId="0" applyNumberFormat="0" applyBorder="0" applyAlignment="0" applyProtection="0"/>
    <xf numFmtId="0" fontId="22" fillId="23" borderId="0" applyNumberFormat="0" applyBorder="0" applyAlignment="0" applyProtection="0"/>
    <xf numFmtId="0" fontId="22" fillId="23" borderId="0" applyNumberFormat="0" applyBorder="0" applyAlignment="0" applyProtection="0"/>
    <xf numFmtId="0" fontId="22" fillId="23" borderId="0" applyNumberFormat="0" applyBorder="0" applyAlignment="0" applyProtection="0"/>
    <xf numFmtId="0" fontId="22" fillId="23" borderId="0" applyNumberFormat="0" applyBorder="0" applyAlignment="0" applyProtection="0"/>
    <xf numFmtId="0" fontId="22" fillId="23" borderId="0" applyNumberFormat="0" applyBorder="0" applyAlignment="0" applyProtection="0"/>
    <xf numFmtId="0" fontId="22" fillId="23" borderId="0" applyNumberFormat="0" applyBorder="0" applyAlignment="0" applyProtection="0"/>
    <xf numFmtId="0" fontId="22" fillId="23" borderId="0" applyNumberFormat="0" applyBorder="0" applyAlignment="0" applyProtection="0"/>
    <xf numFmtId="0" fontId="22" fillId="23" borderId="0" applyNumberFormat="0" applyBorder="0" applyAlignment="0" applyProtection="0"/>
    <xf numFmtId="0" fontId="22" fillId="23" borderId="0" applyNumberFormat="0" applyBorder="0" applyAlignment="0" applyProtection="0"/>
    <xf numFmtId="0" fontId="22" fillId="23" borderId="0" applyNumberFormat="0" applyBorder="0" applyAlignment="0" applyProtection="0"/>
    <xf numFmtId="0" fontId="22" fillId="23" borderId="0" applyNumberFormat="0" applyBorder="0" applyAlignment="0" applyProtection="0"/>
    <xf numFmtId="0" fontId="22" fillId="23" borderId="0" applyNumberFormat="0" applyBorder="0" applyAlignment="0" applyProtection="0"/>
    <xf numFmtId="0" fontId="22" fillId="23" borderId="0" applyNumberFormat="0" applyBorder="0" applyAlignment="0" applyProtection="0"/>
    <xf numFmtId="0" fontId="22" fillId="23" borderId="0" applyNumberFormat="0" applyBorder="0" applyAlignment="0" applyProtection="0"/>
    <xf numFmtId="0" fontId="22" fillId="23" borderId="0" applyNumberFormat="0" applyBorder="0" applyAlignment="0" applyProtection="0"/>
    <xf numFmtId="0" fontId="22" fillId="23" borderId="0" applyNumberFormat="0" applyBorder="0" applyAlignment="0" applyProtection="0"/>
    <xf numFmtId="0" fontId="22" fillId="23" borderId="0" applyNumberFormat="0" applyBorder="0" applyAlignment="0" applyProtection="0"/>
    <xf numFmtId="0" fontId="22" fillId="23" borderId="0" applyNumberFormat="0" applyBorder="0" applyAlignment="0" applyProtection="0"/>
    <xf numFmtId="0" fontId="22" fillId="23" borderId="0" applyNumberFormat="0" applyBorder="0" applyAlignment="0" applyProtection="0"/>
    <xf numFmtId="0" fontId="22" fillId="23" borderId="0" applyNumberFormat="0" applyBorder="0" applyAlignment="0" applyProtection="0"/>
    <xf numFmtId="0" fontId="22" fillId="23" borderId="0" applyNumberFormat="0" applyBorder="0" applyAlignment="0" applyProtection="0"/>
    <xf numFmtId="0" fontId="22" fillId="23" borderId="0" applyNumberFormat="0" applyBorder="0" applyAlignment="0" applyProtection="0"/>
    <xf numFmtId="0" fontId="22" fillId="23" borderId="0" applyNumberFormat="0" applyBorder="0" applyAlignment="0" applyProtection="0"/>
    <xf numFmtId="0" fontId="22" fillId="23" borderId="0" applyNumberFormat="0" applyBorder="0" applyAlignment="0" applyProtection="0"/>
    <xf numFmtId="0" fontId="22" fillId="23" borderId="0" applyNumberFormat="0" applyBorder="0" applyAlignment="0" applyProtection="0"/>
    <xf numFmtId="0" fontId="22" fillId="23" borderId="0" applyNumberFormat="0" applyBorder="0" applyAlignment="0" applyProtection="0"/>
    <xf numFmtId="0" fontId="22" fillId="23" borderId="0" applyNumberFormat="0" applyBorder="0" applyAlignment="0" applyProtection="0"/>
    <xf numFmtId="0" fontId="22" fillId="23" borderId="0" applyNumberFormat="0" applyBorder="0" applyAlignment="0" applyProtection="0"/>
    <xf numFmtId="0" fontId="22" fillId="23" borderId="0" applyNumberFormat="0" applyBorder="0" applyAlignment="0" applyProtection="0"/>
    <xf numFmtId="0" fontId="22" fillId="23" borderId="0" applyNumberFormat="0" applyBorder="0" applyAlignment="0" applyProtection="0"/>
    <xf numFmtId="0" fontId="22" fillId="23" borderId="0" applyNumberFormat="0" applyBorder="0" applyAlignment="0" applyProtection="0"/>
    <xf numFmtId="0" fontId="22" fillId="23" borderId="0" applyNumberFormat="0" applyBorder="0" applyAlignment="0" applyProtection="0"/>
    <xf numFmtId="0" fontId="22" fillId="23" borderId="0" applyNumberFormat="0" applyBorder="0" applyAlignment="0" applyProtection="0"/>
    <xf numFmtId="0" fontId="22" fillId="23" borderId="0" applyNumberFormat="0" applyBorder="0" applyAlignment="0" applyProtection="0"/>
    <xf numFmtId="0" fontId="22" fillId="23" borderId="0" applyNumberFormat="0" applyBorder="0" applyAlignment="0" applyProtection="0"/>
    <xf numFmtId="0" fontId="22" fillId="23" borderId="0" applyNumberFormat="0" applyBorder="0" applyAlignment="0" applyProtection="0"/>
    <xf numFmtId="0" fontId="22" fillId="23" borderId="0" applyNumberFormat="0" applyBorder="0" applyAlignment="0" applyProtection="0"/>
    <xf numFmtId="0" fontId="22" fillId="23" borderId="0" applyNumberFormat="0" applyBorder="0" applyAlignment="0" applyProtection="0"/>
    <xf numFmtId="0" fontId="22" fillId="23" borderId="0" applyNumberFormat="0" applyBorder="0" applyAlignment="0" applyProtection="0"/>
    <xf numFmtId="0" fontId="22" fillId="23" borderId="0" applyNumberFormat="0" applyBorder="0" applyAlignment="0" applyProtection="0"/>
    <xf numFmtId="0" fontId="22" fillId="23" borderId="0" applyNumberFormat="0" applyBorder="0" applyAlignment="0" applyProtection="0"/>
    <xf numFmtId="0" fontId="22" fillId="23" borderId="0" applyNumberFormat="0" applyBorder="0" applyAlignment="0" applyProtection="0"/>
    <xf numFmtId="0" fontId="22" fillId="23" borderId="0" applyNumberFormat="0" applyBorder="0" applyAlignment="0" applyProtection="0"/>
    <xf numFmtId="0" fontId="22" fillId="23" borderId="0" applyNumberFormat="0" applyBorder="0" applyAlignment="0" applyProtection="0"/>
    <xf numFmtId="0" fontId="22" fillId="23" borderId="0" applyNumberFormat="0" applyBorder="0" applyAlignment="0" applyProtection="0"/>
    <xf numFmtId="0" fontId="22" fillId="23" borderId="0" applyNumberFormat="0" applyBorder="0" applyAlignment="0" applyProtection="0"/>
    <xf numFmtId="0" fontId="22" fillId="23" borderId="0" applyNumberFormat="0" applyBorder="0" applyAlignment="0" applyProtection="0"/>
    <xf numFmtId="0" fontId="22" fillId="23" borderId="0" applyNumberFormat="0" applyBorder="0" applyAlignment="0" applyProtection="0"/>
    <xf numFmtId="0" fontId="22" fillId="23" borderId="0" applyNumberFormat="0" applyBorder="0" applyAlignment="0" applyProtection="0"/>
    <xf numFmtId="0" fontId="22" fillId="23" borderId="0" applyNumberFormat="0" applyBorder="0" applyAlignment="0" applyProtection="0"/>
    <xf numFmtId="0" fontId="22" fillId="23" borderId="0" applyNumberFormat="0" applyBorder="0" applyAlignment="0" applyProtection="0"/>
    <xf numFmtId="0" fontId="22" fillId="23" borderId="0" applyNumberFormat="0" applyBorder="0" applyAlignment="0" applyProtection="0"/>
    <xf numFmtId="0" fontId="22" fillId="23" borderId="0" applyNumberFormat="0" applyBorder="0" applyAlignment="0" applyProtection="0"/>
    <xf numFmtId="0" fontId="22" fillId="23" borderId="0" applyNumberFormat="0" applyBorder="0" applyAlignment="0" applyProtection="0"/>
    <xf numFmtId="0" fontId="22" fillId="23" borderId="0" applyNumberFormat="0" applyBorder="0" applyAlignment="0" applyProtection="0"/>
    <xf numFmtId="0" fontId="22" fillId="23" borderId="0" applyNumberFormat="0" applyBorder="0" applyAlignment="0" applyProtection="0"/>
    <xf numFmtId="0" fontId="22" fillId="23" borderId="0" applyNumberFormat="0" applyBorder="0" applyAlignment="0" applyProtection="0"/>
    <xf numFmtId="0" fontId="22" fillId="23" borderId="0" applyNumberFormat="0" applyBorder="0" applyAlignment="0" applyProtection="0"/>
    <xf numFmtId="0" fontId="22" fillId="23" borderId="0" applyNumberFormat="0" applyBorder="0" applyAlignment="0" applyProtection="0"/>
    <xf numFmtId="0" fontId="22" fillId="23" borderId="0" applyNumberFormat="0" applyBorder="0" applyAlignment="0" applyProtection="0"/>
    <xf numFmtId="0" fontId="22" fillId="23" borderId="0" applyNumberFormat="0" applyBorder="0" applyAlignment="0" applyProtection="0"/>
    <xf numFmtId="0" fontId="22" fillId="23" borderId="0" applyNumberFormat="0" applyBorder="0" applyAlignment="0" applyProtection="0"/>
    <xf numFmtId="0" fontId="22" fillId="23" borderId="0" applyNumberFormat="0" applyBorder="0" applyAlignment="0" applyProtection="0"/>
    <xf numFmtId="0" fontId="22" fillId="23" borderId="0" applyNumberFormat="0" applyBorder="0" applyAlignment="0" applyProtection="0"/>
    <xf numFmtId="0" fontId="22" fillId="23" borderId="0" applyNumberFormat="0" applyBorder="0" applyAlignment="0" applyProtection="0"/>
    <xf numFmtId="0" fontId="22" fillId="23" borderId="0" applyNumberFormat="0" applyBorder="0" applyAlignment="0" applyProtection="0"/>
    <xf numFmtId="0" fontId="22" fillId="23" borderId="0" applyNumberFormat="0" applyBorder="0" applyAlignment="0" applyProtection="0"/>
    <xf numFmtId="0" fontId="22" fillId="23" borderId="0" applyNumberFormat="0" applyBorder="0" applyAlignment="0" applyProtection="0"/>
    <xf numFmtId="0" fontId="22" fillId="23" borderId="0" applyNumberFormat="0" applyBorder="0" applyAlignment="0" applyProtection="0"/>
    <xf numFmtId="0" fontId="22" fillId="23" borderId="0" applyNumberFormat="0" applyBorder="0" applyAlignment="0" applyProtection="0"/>
    <xf numFmtId="0" fontId="22" fillId="23" borderId="0" applyNumberFormat="0" applyBorder="0" applyAlignment="0" applyProtection="0"/>
    <xf numFmtId="0" fontId="22" fillId="23" borderId="0" applyNumberFormat="0" applyBorder="0" applyAlignment="0" applyProtection="0"/>
    <xf numFmtId="0" fontId="22" fillId="23" borderId="0" applyNumberFormat="0" applyBorder="0" applyAlignment="0" applyProtection="0"/>
    <xf numFmtId="0" fontId="22" fillId="23" borderId="0" applyNumberFormat="0" applyBorder="0" applyAlignment="0" applyProtection="0"/>
    <xf numFmtId="0" fontId="22" fillId="23" borderId="0" applyNumberFormat="0" applyBorder="0" applyAlignment="0" applyProtection="0"/>
    <xf numFmtId="0" fontId="22" fillId="23" borderId="0" applyNumberFormat="0" applyBorder="0" applyAlignment="0" applyProtection="0"/>
    <xf numFmtId="0" fontId="22" fillId="23" borderId="0" applyNumberFormat="0" applyBorder="0" applyAlignment="0" applyProtection="0"/>
    <xf numFmtId="0" fontId="22" fillId="23" borderId="0" applyNumberFormat="0" applyBorder="0" applyAlignment="0" applyProtection="0"/>
    <xf numFmtId="0" fontId="22" fillId="23" borderId="0" applyNumberFormat="0" applyBorder="0" applyAlignment="0" applyProtection="0"/>
    <xf numFmtId="0" fontId="22" fillId="23" borderId="0" applyNumberFormat="0" applyBorder="0" applyAlignment="0" applyProtection="0"/>
    <xf numFmtId="0" fontId="22" fillId="23" borderId="0" applyNumberFormat="0" applyBorder="0" applyAlignment="0" applyProtection="0"/>
    <xf numFmtId="0" fontId="22" fillId="23" borderId="0" applyNumberFormat="0" applyBorder="0" applyAlignment="0" applyProtection="0"/>
    <xf numFmtId="0" fontId="22" fillId="23" borderId="0" applyNumberFormat="0" applyBorder="0" applyAlignment="0" applyProtection="0"/>
    <xf numFmtId="0" fontId="22" fillId="23" borderId="0" applyNumberFormat="0" applyBorder="0" applyAlignment="0" applyProtection="0"/>
    <xf numFmtId="0" fontId="22" fillId="23" borderId="0" applyNumberFormat="0" applyBorder="0" applyAlignment="0" applyProtection="0"/>
    <xf numFmtId="0" fontId="22" fillId="23" borderId="0" applyNumberFormat="0" applyBorder="0" applyAlignment="0" applyProtection="0"/>
    <xf numFmtId="0" fontId="22" fillId="23" borderId="0" applyNumberFormat="0" applyBorder="0" applyAlignment="0" applyProtection="0"/>
    <xf numFmtId="0" fontId="22" fillId="23" borderId="0" applyNumberFormat="0" applyBorder="0" applyAlignment="0" applyProtection="0"/>
    <xf numFmtId="0" fontId="22" fillId="23" borderId="0" applyNumberFormat="0" applyBorder="0" applyAlignment="0" applyProtection="0"/>
    <xf numFmtId="0" fontId="22" fillId="23" borderId="0" applyNumberFormat="0" applyBorder="0" applyAlignment="0" applyProtection="0"/>
    <xf numFmtId="0" fontId="22" fillId="23" borderId="0" applyNumberFormat="0" applyBorder="0" applyAlignment="0" applyProtection="0"/>
    <xf numFmtId="0" fontId="22" fillId="23" borderId="0" applyNumberFormat="0" applyBorder="0" applyAlignment="0" applyProtection="0"/>
    <xf numFmtId="0" fontId="22" fillId="23" borderId="0" applyNumberFormat="0" applyBorder="0" applyAlignment="0" applyProtection="0"/>
    <xf numFmtId="0" fontId="23" fillId="20" borderId="0" applyNumberFormat="0" applyBorder="0" applyAlignment="0" applyProtection="0"/>
    <xf numFmtId="0" fontId="24" fillId="24" borderId="20" applyNumberFormat="0" applyAlignment="0" applyProtection="0"/>
    <xf numFmtId="0" fontId="25" fillId="17" borderId="21" applyNumberFormat="0" applyAlignment="0" applyProtection="0"/>
    <xf numFmtId="0" fontId="26" fillId="25" borderId="0" applyNumberFormat="0" applyBorder="0" applyAlignment="0" applyProtection="0"/>
    <xf numFmtId="0" fontId="26" fillId="26" borderId="0" applyNumberFormat="0" applyBorder="0" applyAlignment="0" applyProtection="0"/>
    <xf numFmtId="0" fontId="26" fillId="27" borderId="0" applyNumberFormat="0" applyBorder="0" applyAlignment="0" applyProtection="0"/>
    <xf numFmtId="0" fontId="5" fillId="13" borderId="0" applyNumberFormat="0" applyBorder="0" applyAlignment="0" applyProtection="0"/>
    <xf numFmtId="0" fontId="16" fillId="2" borderId="0" applyNumberFormat="0" applyBorder="0" applyAlignment="0" applyProtection="0"/>
    <xf numFmtId="0" fontId="27" fillId="0" borderId="22" applyNumberFormat="0" applyFill="0" applyAlignment="0" applyProtection="0"/>
    <xf numFmtId="0" fontId="28" fillId="0" borderId="23" applyNumberFormat="0" applyFill="0" applyAlignment="0" applyProtection="0"/>
    <xf numFmtId="0" fontId="29" fillId="0" borderId="24" applyNumberFormat="0" applyFill="0" applyAlignment="0" applyProtection="0"/>
    <xf numFmtId="0" fontId="29" fillId="0" borderId="0" applyNumberFormat="0" applyFill="0" applyBorder="0" applyAlignment="0" applyProtection="0"/>
    <xf numFmtId="0" fontId="30" fillId="21" borderId="20" applyNumberFormat="0" applyAlignment="0" applyProtection="0"/>
    <xf numFmtId="0" fontId="31" fillId="0" borderId="25" applyNumberFormat="0" applyFill="0" applyAlignment="0" applyProtection="0"/>
    <xf numFmtId="0" fontId="31" fillId="21" borderId="0" applyNumberFormat="0" applyBorder="0" applyAlignment="0" applyProtection="0"/>
    <xf numFmtId="0" fontId="32" fillId="28" borderId="0"/>
    <xf numFmtId="0" fontId="33" fillId="0" borderId="0"/>
    <xf numFmtId="0" fontId="7" fillId="0" borderId="0"/>
    <xf numFmtId="0" fontId="5" fillId="0" borderId="0"/>
    <xf numFmtId="0" fontId="34" fillId="0" borderId="0"/>
    <xf numFmtId="0" fontId="32" fillId="28" borderId="0"/>
    <xf numFmtId="0" fontId="34" fillId="0" borderId="0"/>
    <xf numFmtId="0" fontId="7" fillId="0" borderId="0"/>
    <xf numFmtId="0" fontId="35" fillId="0" borderId="0"/>
    <xf numFmtId="0" fontId="7" fillId="0" borderId="0"/>
    <xf numFmtId="0" fontId="32" fillId="28" borderId="0"/>
    <xf numFmtId="0" fontId="32" fillId="28" borderId="0"/>
    <xf numFmtId="0" fontId="7" fillId="0" borderId="0"/>
    <xf numFmtId="0" fontId="32" fillId="28" borderId="0"/>
    <xf numFmtId="0" fontId="32" fillId="28" borderId="0"/>
    <xf numFmtId="0" fontId="32" fillId="28" borderId="0"/>
    <xf numFmtId="0" fontId="32" fillId="28" borderId="0"/>
    <xf numFmtId="0" fontId="32" fillId="20" borderId="20" applyNumberFormat="0" applyFont="0" applyAlignment="0" applyProtection="0"/>
    <xf numFmtId="0" fontId="1" fillId="3" borderId="19" applyNumberFormat="0" applyFont="0" applyAlignment="0" applyProtection="0"/>
    <xf numFmtId="0" fontId="36" fillId="24" borderId="26" applyNumberFormat="0" applyAlignment="0" applyProtection="0"/>
    <xf numFmtId="4" fontId="32" fillId="29" borderId="20" applyNumberFormat="0" applyProtection="0">
      <alignment vertical="center"/>
    </xf>
    <xf numFmtId="4" fontId="32" fillId="29" borderId="20" applyNumberFormat="0" applyProtection="0">
      <alignment vertical="center"/>
    </xf>
    <xf numFmtId="4" fontId="37" fillId="30" borderId="20" applyNumberFormat="0" applyProtection="0">
      <alignment vertical="center"/>
    </xf>
    <xf numFmtId="4" fontId="32" fillId="30" borderId="20" applyNumberFormat="0" applyProtection="0">
      <alignment horizontal="left" vertical="center" indent="1"/>
    </xf>
    <xf numFmtId="4" fontId="32" fillId="30" borderId="20" applyNumberFormat="0" applyProtection="0">
      <alignment horizontal="left" vertical="center" indent="1"/>
    </xf>
    <xf numFmtId="0" fontId="38" fillId="29" borderId="27" applyNumberFormat="0" applyProtection="0">
      <alignment horizontal="left" vertical="top" indent="1"/>
    </xf>
    <xf numFmtId="4" fontId="32" fillId="31" borderId="20" applyNumberFormat="0" applyProtection="0">
      <alignment horizontal="left" vertical="center" indent="1"/>
    </xf>
    <xf numFmtId="4" fontId="32" fillId="31" borderId="20" applyNumberFormat="0" applyProtection="0">
      <alignment horizontal="left" vertical="center" indent="1"/>
    </xf>
    <xf numFmtId="4" fontId="32" fillId="32" borderId="20" applyNumberFormat="0" applyProtection="0">
      <alignment horizontal="right" vertical="center"/>
    </xf>
    <xf numFmtId="4" fontId="32" fillId="32" borderId="20" applyNumberFormat="0" applyProtection="0">
      <alignment horizontal="right" vertical="center"/>
    </xf>
    <xf numFmtId="4" fontId="32" fillId="33" borderId="20" applyNumberFormat="0" applyProtection="0">
      <alignment horizontal="right" vertical="center"/>
    </xf>
    <xf numFmtId="4" fontId="32" fillId="33" borderId="20" applyNumberFormat="0" applyProtection="0">
      <alignment horizontal="right" vertical="center"/>
    </xf>
    <xf numFmtId="4" fontId="32" fillId="34" borderId="28" applyNumberFormat="0" applyProtection="0">
      <alignment horizontal="right" vertical="center"/>
    </xf>
    <xf numFmtId="4" fontId="32" fillId="34" borderId="28" applyNumberFormat="0" applyProtection="0">
      <alignment horizontal="right" vertical="center"/>
    </xf>
    <xf numFmtId="4" fontId="32" fillId="35" borderId="20" applyNumberFormat="0" applyProtection="0">
      <alignment horizontal="right" vertical="center"/>
    </xf>
    <xf numFmtId="4" fontId="32" fillId="35" borderId="20" applyNumberFormat="0" applyProtection="0">
      <alignment horizontal="right" vertical="center"/>
    </xf>
    <xf numFmtId="4" fontId="32" fillId="36" borderId="20" applyNumberFormat="0" applyProtection="0">
      <alignment horizontal="right" vertical="center"/>
    </xf>
    <xf numFmtId="4" fontId="32" fillId="36" borderId="20" applyNumberFormat="0" applyProtection="0">
      <alignment horizontal="right" vertical="center"/>
    </xf>
    <xf numFmtId="4" fontId="32" fillId="37" borderId="20" applyNumberFormat="0" applyProtection="0">
      <alignment horizontal="right" vertical="center"/>
    </xf>
    <xf numFmtId="4" fontId="32" fillId="37" borderId="20" applyNumberFormat="0" applyProtection="0">
      <alignment horizontal="right" vertical="center"/>
    </xf>
    <xf numFmtId="4" fontId="32" fillId="38" borderId="20" applyNumberFormat="0" applyProtection="0">
      <alignment horizontal="right" vertical="center"/>
    </xf>
    <xf numFmtId="4" fontId="32" fillId="38" borderId="20" applyNumberFormat="0" applyProtection="0">
      <alignment horizontal="right" vertical="center"/>
    </xf>
    <xf numFmtId="4" fontId="32" fillId="39" borderId="20" applyNumberFormat="0" applyProtection="0">
      <alignment horizontal="right" vertical="center"/>
    </xf>
    <xf numFmtId="4" fontId="32" fillId="39" borderId="20" applyNumberFormat="0" applyProtection="0">
      <alignment horizontal="right" vertical="center"/>
    </xf>
    <xf numFmtId="4" fontId="32" fillId="40" borderId="20" applyNumberFormat="0" applyProtection="0">
      <alignment horizontal="right" vertical="center"/>
    </xf>
    <xf numFmtId="4" fontId="32" fillId="40" borderId="20" applyNumberFormat="0" applyProtection="0">
      <alignment horizontal="right" vertical="center"/>
    </xf>
    <xf numFmtId="4" fontId="32" fillId="41" borderId="28" applyNumberFormat="0" applyProtection="0">
      <alignment horizontal="left" vertical="center" indent="1"/>
    </xf>
    <xf numFmtId="4" fontId="32" fillId="41" borderId="28" applyNumberFormat="0" applyProtection="0">
      <alignment horizontal="left" vertical="center" indent="1"/>
    </xf>
    <xf numFmtId="4" fontId="7" fillId="42" borderId="28" applyNumberFormat="0" applyProtection="0">
      <alignment horizontal="left" vertical="center" indent="1"/>
    </xf>
    <xf numFmtId="4" fontId="7" fillId="42" borderId="28" applyNumberFormat="0" applyProtection="0">
      <alignment horizontal="left" vertical="center" indent="1"/>
    </xf>
    <xf numFmtId="4" fontId="32" fillId="43" borderId="20" applyNumberFormat="0" applyProtection="0">
      <alignment horizontal="right" vertical="center"/>
    </xf>
    <xf numFmtId="4" fontId="32" fillId="43" borderId="20" applyNumberFormat="0" applyProtection="0">
      <alignment horizontal="right" vertical="center"/>
    </xf>
    <xf numFmtId="4" fontId="32" fillId="44" borderId="28" applyNumberFormat="0" applyProtection="0">
      <alignment horizontal="left" vertical="center" indent="1"/>
    </xf>
    <xf numFmtId="4" fontId="32" fillId="44" borderId="28" applyNumberFormat="0" applyProtection="0">
      <alignment horizontal="left" vertical="center" indent="1"/>
    </xf>
    <xf numFmtId="4" fontId="32" fillId="43" borderId="28" applyNumberFormat="0" applyProtection="0">
      <alignment horizontal="left" vertical="center" indent="1"/>
    </xf>
    <xf numFmtId="4" fontId="32" fillId="43" borderId="28" applyNumberFormat="0" applyProtection="0">
      <alignment horizontal="left" vertical="center" indent="1"/>
    </xf>
    <xf numFmtId="0" fontId="32" fillId="45" borderId="20" applyNumberFormat="0" applyProtection="0">
      <alignment horizontal="left" vertical="center" indent="1"/>
    </xf>
    <xf numFmtId="0" fontId="32" fillId="45" borderId="20" applyNumberFormat="0" applyProtection="0">
      <alignment horizontal="left" vertical="center" indent="1"/>
    </xf>
    <xf numFmtId="0" fontId="32" fillId="42" borderId="27" applyNumberFormat="0" applyProtection="0">
      <alignment horizontal="left" vertical="top" indent="1"/>
    </xf>
    <xf numFmtId="0" fontId="32" fillId="46" borderId="20" applyNumberFormat="0" applyProtection="0">
      <alignment horizontal="left" vertical="center" indent="1"/>
    </xf>
    <xf numFmtId="0" fontId="32" fillId="46" borderId="20" applyNumberFormat="0" applyProtection="0">
      <alignment horizontal="left" vertical="center" indent="1"/>
    </xf>
    <xf numFmtId="0" fontId="32" fillId="43" borderId="27" applyNumberFormat="0" applyProtection="0">
      <alignment horizontal="left" vertical="top" indent="1"/>
    </xf>
    <xf numFmtId="0" fontId="32" fillId="47" borderId="20" applyNumberFormat="0" applyProtection="0">
      <alignment horizontal="left" vertical="center" indent="1"/>
    </xf>
    <xf numFmtId="0" fontId="32" fillId="47" borderId="20" applyNumberFormat="0" applyProtection="0">
      <alignment horizontal="left" vertical="center" indent="1"/>
    </xf>
    <xf numFmtId="0" fontId="32" fillId="47" borderId="27" applyNumberFormat="0" applyProtection="0">
      <alignment horizontal="left" vertical="top" indent="1"/>
    </xf>
    <xf numFmtId="0" fontId="32" fillId="44" borderId="20" applyNumberFormat="0" applyProtection="0">
      <alignment horizontal="left" vertical="center" indent="1"/>
    </xf>
    <xf numFmtId="0" fontId="32" fillId="44" borderId="20" applyNumberFormat="0" applyProtection="0">
      <alignment horizontal="left" vertical="center" indent="1"/>
    </xf>
    <xf numFmtId="0" fontId="32" fillId="44" borderId="27" applyNumberFormat="0" applyProtection="0">
      <alignment horizontal="left" vertical="top" indent="1"/>
    </xf>
    <xf numFmtId="0" fontId="32" fillId="48" borderId="29" applyNumberFormat="0">
      <protection locked="0"/>
    </xf>
    <xf numFmtId="0" fontId="39" fillId="42" borderId="30" applyBorder="0"/>
    <xf numFmtId="4" fontId="40" fillId="49" borderId="27" applyNumberFormat="0" applyProtection="0">
      <alignment vertical="center"/>
    </xf>
    <xf numFmtId="4" fontId="37" fillId="50" borderId="1" applyNumberFormat="0" applyProtection="0">
      <alignment vertical="center"/>
    </xf>
    <xf numFmtId="4" fontId="40" fillId="45" borderId="27" applyNumberFormat="0" applyProtection="0">
      <alignment horizontal="left" vertical="center" indent="1"/>
    </xf>
    <xf numFmtId="0" fontId="40" fillId="49" borderId="27" applyNumberFormat="0" applyProtection="0">
      <alignment horizontal="left" vertical="top" indent="1"/>
    </xf>
    <xf numFmtId="4" fontId="32" fillId="0" borderId="20" applyNumberFormat="0" applyProtection="0">
      <alignment horizontal="right" vertical="center"/>
    </xf>
    <xf numFmtId="4" fontId="32" fillId="0" borderId="20" applyNumberFormat="0" applyProtection="0">
      <alignment horizontal="right" vertical="center"/>
    </xf>
    <xf numFmtId="4" fontId="37" fillId="51" borderId="20" applyNumberFormat="0" applyProtection="0">
      <alignment horizontal="right" vertical="center"/>
    </xf>
    <xf numFmtId="4" fontId="32" fillId="31" borderId="20" applyNumberFormat="0" applyProtection="0">
      <alignment horizontal="left" vertical="center" indent="1"/>
    </xf>
    <xf numFmtId="4" fontId="32" fillId="31" borderId="20" applyNumberFormat="0" applyProtection="0">
      <alignment horizontal="left" vertical="center" indent="1"/>
    </xf>
    <xf numFmtId="0" fontId="40" fillId="43" borderId="27" applyNumberFormat="0" applyProtection="0">
      <alignment horizontal="left" vertical="top" indent="1"/>
    </xf>
    <xf numFmtId="4" fontId="41" fillId="52" borderId="28" applyNumberFormat="0" applyProtection="0">
      <alignment horizontal="left" vertical="center" indent="1"/>
    </xf>
    <xf numFmtId="0" fontId="32" fillId="53" borderId="1"/>
    <xf numFmtId="0" fontId="32" fillId="53" borderId="1"/>
    <xf numFmtId="4" fontId="42" fillId="48" borderId="20" applyNumberFormat="0" applyProtection="0">
      <alignment horizontal="right" vertical="center"/>
    </xf>
    <xf numFmtId="0" fontId="43" fillId="0" borderId="0" applyNumberFormat="0" applyFill="0" applyBorder="0" applyAlignment="0" applyProtection="0"/>
    <xf numFmtId="0" fontId="1" fillId="54" borderId="7">
      <alignment horizontal="center" vertical="center" wrapText="1"/>
    </xf>
    <xf numFmtId="0" fontId="26" fillId="0" borderId="31" applyNumberFormat="0" applyFill="0" applyAlignment="0" applyProtection="0"/>
    <xf numFmtId="0" fontId="44" fillId="0" borderId="0" applyNumberFormat="0" applyFill="0" applyBorder="0" applyAlignment="0" applyProtection="0"/>
  </cellStyleXfs>
  <cellXfs count="115">
    <xf numFmtId="0" fontId="0" fillId="0" borderId="0" xfId="0"/>
    <xf numFmtId="0" fontId="0" fillId="0" borderId="1" xfId="0" applyFill="1" applyBorder="1"/>
    <xf numFmtId="9" fontId="4" fillId="0" borderId="1" xfId="2" applyFont="1" applyFill="1" applyBorder="1" applyAlignment="1">
      <alignment wrapText="1"/>
    </xf>
    <xf numFmtId="0" fontId="0" fillId="0" borderId="0" xfId="0" applyFill="1"/>
    <xf numFmtId="0" fontId="0" fillId="0" borderId="0" xfId="0" quotePrefix="1" applyNumberFormat="1" applyFill="1"/>
    <xf numFmtId="170" fontId="0" fillId="0" borderId="0" xfId="0" quotePrefix="1" applyNumberFormat="1" applyFill="1"/>
    <xf numFmtId="43" fontId="0" fillId="0" borderId="0" xfId="4" quotePrefix="1" applyFont="1" applyFill="1"/>
    <xf numFmtId="43" fontId="0" fillId="0" borderId="0" xfId="4" applyFont="1" applyFill="1"/>
    <xf numFmtId="0" fontId="0" fillId="0" borderId="0" xfId="0" applyFill="1" applyAlignment="1">
      <alignment wrapText="1"/>
    </xf>
    <xf numFmtId="0" fontId="6" fillId="0" borderId="0" xfId="0" applyFont="1" applyFill="1" applyAlignment="1"/>
    <xf numFmtId="165" fontId="3" fillId="0" borderId="4" xfId="3" applyNumberFormat="1" applyFont="1" applyFill="1" applyBorder="1"/>
    <xf numFmtId="165" fontId="3" fillId="0" borderId="4" xfId="0" applyNumberFormat="1" applyFont="1" applyFill="1" applyBorder="1"/>
    <xf numFmtId="169" fontId="3" fillId="0" borderId="4" xfId="2" applyNumberFormat="1" applyFont="1" applyFill="1" applyBorder="1"/>
    <xf numFmtId="167" fontId="3" fillId="0" borderId="4" xfId="0" applyNumberFormat="1" applyFont="1" applyFill="1" applyBorder="1"/>
    <xf numFmtId="171" fontId="3" fillId="0" borderId="4" xfId="0" applyNumberFormat="1" applyFont="1" applyFill="1" applyBorder="1"/>
    <xf numFmtId="43" fontId="3" fillId="0" borderId="4" xfId="3" applyFont="1" applyFill="1" applyBorder="1"/>
    <xf numFmtId="0" fontId="3" fillId="0" borderId="4" xfId="3" applyNumberFormat="1" applyFont="1" applyFill="1" applyBorder="1"/>
    <xf numFmtId="2" fontId="3" fillId="0" borderId="4" xfId="0" applyNumberFormat="1" applyFont="1" applyFill="1" applyBorder="1"/>
    <xf numFmtId="165" fontId="3" fillId="0" borderId="18" xfId="3" applyNumberFormat="1" applyFont="1" applyFill="1" applyBorder="1"/>
    <xf numFmtId="0" fontId="11" fillId="0" borderId="0" xfId="0" applyFont="1" applyFill="1"/>
    <xf numFmtId="0" fontId="11" fillId="0" borderId="1" xfId="0" applyFont="1" applyFill="1" applyBorder="1" applyAlignment="1">
      <alignment horizontal="center" wrapText="1"/>
    </xf>
    <xf numFmtId="0" fontId="0" fillId="0" borderId="1" xfId="0" applyFill="1" applyBorder="1" applyAlignment="1">
      <alignment wrapText="1"/>
    </xf>
    <xf numFmtId="0" fontId="2" fillId="0" borderId="0" xfId="0" quotePrefix="1" applyNumberFormat="1" applyFont="1" applyFill="1"/>
    <xf numFmtId="0" fontId="2" fillId="0" borderId="0" xfId="0" applyNumberFormat="1" applyFont="1" applyFill="1"/>
    <xf numFmtId="0" fontId="4" fillId="0" borderId="1" xfId="0" applyFont="1" applyFill="1" applyBorder="1" applyAlignment="1">
      <alignment wrapText="1"/>
    </xf>
    <xf numFmtId="165" fontId="0" fillId="0" borderId="1" xfId="4" applyNumberFormat="1" applyFont="1" applyFill="1" applyBorder="1"/>
    <xf numFmtId="0" fontId="7" fillId="0" borderId="0" xfId="0" applyFont="1" applyFill="1" applyAlignment="1">
      <alignment wrapText="1"/>
    </xf>
    <xf numFmtId="0" fontId="4" fillId="0" borderId="0" xfId="0" applyFont="1" applyFill="1" applyAlignment="1">
      <alignment vertical="center" wrapText="1"/>
    </xf>
    <xf numFmtId="0" fontId="10" fillId="0" borderId="1" xfId="0" applyFont="1" applyFill="1" applyBorder="1" applyAlignment="1">
      <alignment horizontal="center" vertical="center" wrapText="1"/>
    </xf>
    <xf numFmtId="0" fontId="4" fillId="0" borderId="0" xfId="0" applyFont="1" applyFill="1" applyAlignment="1">
      <alignment horizontal="center" vertical="top" wrapText="1"/>
    </xf>
    <xf numFmtId="0" fontId="3" fillId="0" borderId="0" xfId="0" applyFont="1" applyFill="1"/>
    <xf numFmtId="171" fontId="3" fillId="0" borderId="0" xfId="0" applyNumberFormat="1" applyFont="1" applyFill="1"/>
    <xf numFmtId="0" fontId="13" fillId="0" borderId="1" xfId="0" applyFont="1" applyFill="1" applyBorder="1" applyAlignment="1">
      <alignment wrapText="1"/>
    </xf>
    <xf numFmtId="0" fontId="13" fillId="0" borderId="1" xfId="0" applyFont="1" applyFill="1" applyBorder="1" applyAlignment="1"/>
    <xf numFmtId="0" fontId="11" fillId="0" borderId="1" xfId="0" applyFont="1" applyFill="1" applyBorder="1"/>
    <xf numFmtId="0" fontId="11" fillId="0" borderId="1" xfId="0" applyFont="1" applyFill="1" applyBorder="1" applyAlignment="1">
      <alignment wrapText="1"/>
    </xf>
    <xf numFmtId="0" fontId="3" fillId="0" borderId="1" xfId="0" applyFont="1" applyFill="1" applyBorder="1" applyAlignment="1">
      <alignment horizontal="left"/>
    </xf>
    <xf numFmtId="166" fontId="3" fillId="0" borderId="1" xfId="0" applyNumberFormat="1" applyFont="1" applyFill="1" applyBorder="1"/>
    <xf numFmtId="172" fontId="3" fillId="0" borderId="0" xfId="0" applyNumberFormat="1" applyFont="1" applyFill="1"/>
    <xf numFmtId="0" fontId="3" fillId="0" borderId="1" xfId="0" applyNumberFormat="1" applyFont="1" applyFill="1" applyBorder="1"/>
    <xf numFmtId="166" fontId="3" fillId="0" borderId="0" xfId="0" applyNumberFormat="1" applyFont="1" applyFill="1"/>
    <xf numFmtId="0" fontId="3" fillId="0" borderId="0" xfId="0" quotePrefix="1" applyFont="1" applyFill="1"/>
    <xf numFmtId="0" fontId="11" fillId="0" borderId="0" xfId="0" applyFont="1" applyFill="1" applyAlignment="1">
      <alignment wrapText="1"/>
    </xf>
    <xf numFmtId="0" fontId="11" fillId="0" borderId="0" xfId="0" applyFont="1" applyFill="1" applyBorder="1" applyAlignment="1">
      <alignment horizontal="center"/>
    </xf>
    <xf numFmtId="0" fontId="14" fillId="0" borderId="0" xfId="0" applyFont="1" applyFill="1" applyAlignment="1">
      <alignment wrapText="1"/>
    </xf>
    <xf numFmtId="9" fontId="11" fillId="0" borderId="1" xfId="2" applyFont="1" applyFill="1" applyBorder="1" applyAlignment="1">
      <alignment horizontal="center"/>
    </xf>
    <xf numFmtId="171" fontId="11" fillId="0" borderId="0" xfId="0" applyNumberFormat="1" applyFont="1" applyFill="1"/>
    <xf numFmtId="0" fontId="3" fillId="0" borderId="0" xfId="0" applyFont="1" applyFill="1" applyAlignment="1">
      <alignment wrapText="1"/>
    </xf>
    <xf numFmtId="171" fontId="11" fillId="0" borderId="1" xfId="0" applyNumberFormat="1" applyFont="1" applyFill="1" applyBorder="1" applyAlignment="1">
      <alignment wrapText="1"/>
    </xf>
    <xf numFmtId="0" fontId="11" fillId="0" borderId="0" xfId="0" applyFont="1" applyFill="1" applyBorder="1" applyAlignment="1">
      <alignment wrapText="1"/>
    </xf>
    <xf numFmtId="0" fontId="3" fillId="0" borderId="1" xfId="0" applyFont="1" applyFill="1" applyBorder="1"/>
    <xf numFmtId="0" fontId="3" fillId="0" borderId="1" xfId="0" applyFont="1" applyFill="1" applyBorder="1" applyAlignment="1">
      <alignment wrapText="1"/>
    </xf>
    <xf numFmtId="164" fontId="3" fillId="0" borderId="4" xfId="1" applyNumberFormat="1" applyFont="1" applyFill="1" applyBorder="1"/>
    <xf numFmtId="0" fontId="3" fillId="0" borderId="4" xfId="0" applyFont="1" applyFill="1" applyBorder="1"/>
    <xf numFmtId="0" fontId="3" fillId="0" borderId="7" xfId="0" applyFont="1" applyFill="1" applyBorder="1" applyAlignment="1">
      <alignment wrapText="1"/>
    </xf>
    <xf numFmtId="0" fontId="3" fillId="0" borderId="4" xfId="0" applyNumberFormat="1" applyFont="1" applyFill="1" applyBorder="1"/>
    <xf numFmtId="44" fontId="3" fillId="0" borderId="1" xfId="1" applyFont="1" applyFill="1" applyBorder="1"/>
    <xf numFmtId="0" fontId="3" fillId="0" borderId="0" xfId="0" applyFont="1" applyFill="1" applyBorder="1"/>
    <xf numFmtId="43" fontId="3" fillId="0" borderId="0" xfId="0" applyNumberFormat="1" applyFont="1" applyFill="1"/>
    <xf numFmtId="164" fontId="3" fillId="0" borderId="0" xfId="1" applyNumberFormat="1" applyFont="1" applyFill="1" applyBorder="1"/>
    <xf numFmtId="2" fontId="3" fillId="0" borderId="0" xfId="0" applyNumberFormat="1" applyFont="1" applyFill="1" applyBorder="1"/>
    <xf numFmtId="0" fontId="3" fillId="0" borderId="0" xfId="0" applyNumberFormat="1" applyFont="1" applyFill="1" applyBorder="1"/>
    <xf numFmtId="165" fontId="3" fillId="0" borderId="0" xfId="3" applyNumberFormat="1" applyFont="1" applyFill="1" applyBorder="1"/>
    <xf numFmtId="165" fontId="3" fillId="0" borderId="0" xfId="0" applyNumberFormat="1" applyFont="1" applyFill="1" applyBorder="1"/>
    <xf numFmtId="169" fontId="3" fillId="0" borderId="0" xfId="2" applyNumberFormat="1" applyFont="1" applyFill="1" applyBorder="1"/>
    <xf numFmtId="167" fontId="3" fillId="0" borderId="0" xfId="0" applyNumberFormat="1" applyFont="1" applyFill="1" applyBorder="1"/>
    <xf numFmtId="171" fontId="3" fillId="0" borderId="0" xfId="0" applyNumberFormat="1" applyFont="1" applyFill="1" applyBorder="1"/>
    <xf numFmtId="43" fontId="3" fillId="0" borderId="0" xfId="3" applyFont="1" applyFill="1" applyBorder="1"/>
    <xf numFmtId="0" fontId="3" fillId="0" borderId="0" xfId="3" applyNumberFormat="1" applyFont="1" applyFill="1" applyBorder="1"/>
    <xf numFmtId="44" fontId="3" fillId="0" borderId="8" xfId="1" applyFont="1" applyFill="1" applyBorder="1"/>
    <xf numFmtId="43" fontId="3" fillId="0" borderId="1" xfId="3" applyFont="1" applyFill="1" applyBorder="1"/>
    <xf numFmtId="168" fontId="3" fillId="0" borderId="1" xfId="0" applyNumberFormat="1" applyFont="1" applyFill="1" applyBorder="1"/>
    <xf numFmtId="44" fontId="3" fillId="0" borderId="9" xfId="1" applyFont="1" applyFill="1" applyBorder="1"/>
    <xf numFmtId="168" fontId="3" fillId="0" borderId="4" xfId="0" applyNumberFormat="1" applyFont="1" applyFill="1" applyBorder="1"/>
    <xf numFmtId="168" fontId="3" fillId="0" borderId="0" xfId="0" applyNumberFormat="1" applyFont="1" applyFill="1" applyBorder="1"/>
    <xf numFmtId="2" fontId="3" fillId="0" borderId="1" xfId="0" applyNumberFormat="1" applyFont="1" applyFill="1" applyBorder="1"/>
    <xf numFmtId="170" fontId="3" fillId="0" borderId="1" xfId="0" applyNumberFormat="1" applyFont="1" applyFill="1" applyBorder="1"/>
    <xf numFmtId="165" fontId="3" fillId="0" borderId="1" xfId="0" applyNumberFormat="1" applyFont="1" applyFill="1" applyBorder="1"/>
    <xf numFmtId="0" fontId="15" fillId="0" borderId="0" xfId="0" applyFont="1" applyFill="1"/>
    <xf numFmtId="9" fontId="15" fillId="0" borderId="0" xfId="2" applyFont="1" applyFill="1" applyAlignment="1">
      <alignment horizontal="center" vertical="center" wrapText="1"/>
    </xf>
    <xf numFmtId="9" fontId="3" fillId="0" borderId="0" xfId="2" applyFont="1" applyFill="1" applyAlignment="1">
      <alignment horizontal="center" vertical="center"/>
    </xf>
    <xf numFmtId="0" fontId="15" fillId="0" borderId="0" xfId="0" applyFont="1" applyFill="1" applyAlignment="1">
      <alignment wrapText="1"/>
    </xf>
    <xf numFmtId="9" fontId="3" fillId="0" borderId="0" xfId="2" applyFont="1" applyFill="1" applyAlignment="1">
      <alignment horizontal="center" vertical="center" wrapText="1"/>
    </xf>
    <xf numFmtId="2" fontId="3" fillId="0" borderId="0" xfId="2" applyNumberFormat="1" applyFont="1" applyFill="1" applyAlignment="1">
      <alignment horizontal="center" vertical="center"/>
    </xf>
    <xf numFmtId="0" fontId="15" fillId="0" borderId="10" xfId="0" applyFont="1" applyFill="1" applyBorder="1"/>
    <xf numFmtId="0" fontId="15" fillId="0" borderId="11" xfId="0" applyFont="1" applyFill="1" applyBorder="1"/>
    <xf numFmtId="0" fontId="3" fillId="0" borderId="12" xfId="0" applyFont="1" applyFill="1" applyBorder="1" applyAlignment="1">
      <alignment wrapText="1"/>
    </xf>
    <xf numFmtId="9" fontId="3" fillId="0" borderId="15" xfId="0" applyNumberFormat="1" applyFont="1" applyFill="1" applyBorder="1" applyAlignment="1">
      <alignment horizontal="center" wrapText="1"/>
    </xf>
    <xf numFmtId="0" fontId="3" fillId="0" borderId="13" xfId="0" applyFont="1" applyFill="1" applyBorder="1" applyAlignment="1">
      <alignment wrapText="1"/>
    </xf>
    <xf numFmtId="9" fontId="3" fillId="0" borderId="16" xfId="0" applyNumberFormat="1" applyFont="1" applyFill="1" applyBorder="1" applyAlignment="1">
      <alignment horizontal="center" wrapText="1"/>
    </xf>
    <xf numFmtId="0" fontId="3" fillId="0" borderId="14" xfId="0" applyFont="1" applyFill="1" applyBorder="1" applyAlignment="1">
      <alignment wrapText="1"/>
    </xf>
    <xf numFmtId="9" fontId="3" fillId="0" borderId="17" xfId="0" applyNumberFormat="1" applyFont="1" applyFill="1" applyBorder="1" applyAlignment="1">
      <alignment horizontal="center" wrapText="1"/>
    </xf>
    <xf numFmtId="0" fontId="17" fillId="0" borderId="0" xfId="0" applyFont="1" applyAlignment="1">
      <alignment horizontal="center" vertical="center"/>
    </xf>
    <xf numFmtId="0" fontId="18" fillId="0" borderId="0" xfId="0" applyFont="1" applyAlignment="1">
      <alignment horizontal="center" vertical="center"/>
    </xf>
    <xf numFmtId="0" fontId="19" fillId="0" borderId="0" xfId="0" applyFont="1" applyAlignment="1">
      <alignment horizontal="center" vertical="center"/>
    </xf>
    <xf numFmtId="0" fontId="18" fillId="0" borderId="0" xfId="0" applyFont="1" applyAlignment="1">
      <alignment horizontal="center" vertical="center" wrapText="1"/>
    </xf>
    <xf numFmtId="0" fontId="20" fillId="0" borderId="0" xfId="0" applyFont="1" applyAlignment="1">
      <alignment horizontal="center" vertical="center"/>
    </xf>
    <xf numFmtId="17" fontId="21" fillId="0" borderId="0" xfId="0" quotePrefix="1" applyNumberFormat="1" applyFont="1" applyAlignment="1">
      <alignment horizontal="center" vertical="center"/>
    </xf>
    <xf numFmtId="0" fontId="0" fillId="0" borderId="0" xfId="0" applyAlignment="1">
      <alignment horizontal="center"/>
    </xf>
    <xf numFmtId="9" fontId="11" fillId="0" borderId="1" xfId="2" applyFont="1" applyFill="1" applyBorder="1" applyAlignment="1">
      <alignment horizontal="center"/>
    </xf>
    <xf numFmtId="0" fontId="11" fillId="0" borderId="1" xfId="0" applyFont="1" applyFill="1" applyBorder="1" applyAlignment="1">
      <alignment horizontal="center"/>
    </xf>
    <xf numFmtId="0" fontId="3" fillId="0" borderId="0" xfId="0" applyFont="1" applyFill="1" applyAlignment="1">
      <alignment horizontal="left"/>
    </xf>
    <xf numFmtId="0" fontId="12" fillId="0" borderId="0" xfId="0" applyFont="1" applyFill="1" applyAlignment="1">
      <alignment horizontal="left"/>
    </xf>
    <xf numFmtId="0" fontId="11" fillId="0" borderId="2" xfId="0" applyFont="1" applyFill="1" applyBorder="1" applyAlignment="1">
      <alignment horizontal="center" vertical="center" textRotation="90" wrapText="1"/>
    </xf>
    <xf numFmtId="166" fontId="3" fillId="0" borderId="4" xfId="0" applyNumberFormat="1" applyFont="1" applyFill="1" applyBorder="1" applyAlignment="1">
      <alignment horizontal="center" vertical="center"/>
    </xf>
    <xf numFmtId="0" fontId="3" fillId="0" borderId="6" xfId="0" applyFont="1" applyFill="1" applyBorder="1" applyAlignment="1">
      <alignment horizontal="center" vertical="center"/>
    </xf>
    <xf numFmtId="0" fontId="3" fillId="0" borderId="5" xfId="0" applyFont="1" applyFill="1" applyBorder="1" applyAlignment="1">
      <alignment horizontal="center" vertical="center"/>
    </xf>
    <xf numFmtId="165" fontId="3" fillId="0" borderId="4" xfId="3" applyNumberFormat="1" applyFont="1" applyFill="1" applyBorder="1" applyAlignment="1">
      <alignment horizontal="center" vertical="center"/>
    </xf>
    <xf numFmtId="165" fontId="3" fillId="0" borderId="6" xfId="3" applyNumberFormat="1" applyFont="1" applyFill="1" applyBorder="1" applyAlignment="1">
      <alignment horizontal="center" vertical="center"/>
    </xf>
    <xf numFmtId="165" fontId="3" fillId="0" borderId="5" xfId="3" applyNumberFormat="1" applyFont="1" applyFill="1" applyBorder="1" applyAlignment="1">
      <alignment horizontal="center" vertical="center"/>
    </xf>
    <xf numFmtId="0" fontId="15" fillId="0" borderId="0" xfId="0" applyFont="1" applyFill="1" applyAlignment="1">
      <alignment horizontal="center" wrapText="1"/>
    </xf>
    <xf numFmtId="0" fontId="9" fillId="0" borderId="0" xfId="0" applyFont="1" applyFill="1" applyAlignment="1">
      <alignment horizontal="center" wrapText="1"/>
    </xf>
    <xf numFmtId="0" fontId="2" fillId="0" borderId="1" xfId="0" applyFont="1" applyFill="1" applyBorder="1" applyAlignment="1">
      <alignment horizontal="center"/>
    </xf>
    <xf numFmtId="0" fontId="8" fillId="0" borderId="3" xfId="0" applyFont="1" applyFill="1" applyBorder="1" applyAlignment="1">
      <alignment horizontal="center" wrapText="1"/>
    </xf>
    <xf numFmtId="0" fontId="9" fillId="0" borderId="0" xfId="0" applyFont="1" applyFill="1" applyAlignment="1">
      <alignment horizontal="center" vertical="center" textRotation="90" wrapText="1"/>
    </xf>
  </cellXfs>
  <cellStyles count="726">
    <cellStyle name="Accent1 - 20%" xfId="5"/>
    <cellStyle name="Accent1 - 40%" xfId="6"/>
    <cellStyle name="Accent1 - 60%" xfId="7"/>
    <cellStyle name="Accent1 10" xfId="8"/>
    <cellStyle name="Accent1 100" xfId="9"/>
    <cellStyle name="Accent1 101" xfId="10"/>
    <cellStyle name="Accent1 11" xfId="11"/>
    <cellStyle name="Accent1 12" xfId="12"/>
    <cellStyle name="Accent1 13" xfId="13"/>
    <cellStyle name="Accent1 14" xfId="14"/>
    <cellStyle name="Accent1 15" xfId="15"/>
    <cellStyle name="Accent1 16" xfId="16"/>
    <cellStyle name="Accent1 17" xfId="17"/>
    <cellStyle name="Accent1 18" xfId="18"/>
    <cellStyle name="Accent1 19" xfId="19"/>
    <cellStyle name="Accent1 2" xfId="20"/>
    <cellStyle name="Accent1 20" xfId="21"/>
    <cellStyle name="Accent1 21" xfId="22"/>
    <cellStyle name="Accent1 22" xfId="23"/>
    <cellStyle name="Accent1 23" xfId="24"/>
    <cellStyle name="Accent1 24" xfId="25"/>
    <cellStyle name="Accent1 25" xfId="26"/>
    <cellStyle name="Accent1 26" xfId="27"/>
    <cellStyle name="Accent1 27" xfId="28"/>
    <cellStyle name="Accent1 28" xfId="29"/>
    <cellStyle name="Accent1 29" xfId="30"/>
    <cellStyle name="Accent1 3" xfId="31"/>
    <cellStyle name="Accent1 30" xfId="32"/>
    <cellStyle name="Accent1 31" xfId="33"/>
    <cellStyle name="Accent1 32" xfId="34"/>
    <cellStyle name="Accent1 33" xfId="35"/>
    <cellStyle name="Accent1 34" xfId="36"/>
    <cellStyle name="Accent1 35" xfId="37"/>
    <cellStyle name="Accent1 36" xfId="38"/>
    <cellStyle name="Accent1 37" xfId="39"/>
    <cellStyle name="Accent1 38" xfId="40"/>
    <cellStyle name="Accent1 39" xfId="41"/>
    <cellStyle name="Accent1 4" xfId="42"/>
    <cellStyle name="Accent1 40" xfId="43"/>
    <cellStyle name="Accent1 41" xfId="44"/>
    <cellStyle name="Accent1 42" xfId="45"/>
    <cellStyle name="Accent1 43" xfId="46"/>
    <cellStyle name="Accent1 44" xfId="47"/>
    <cellStyle name="Accent1 45" xfId="48"/>
    <cellStyle name="Accent1 46" xfId="49"/>
    <cellStyle name="Accent1 47" xfId="50"/>
    <cellStyle name="Accent1 48" xfId="51"/>
    <cellStyle name="Accent1 49" xfId="52"/>
    <cellStyle name="Accent1 5" xfId="53"/>
    <cellStyle name="Accent1 50" xfId="54"/>
    <cellStyle name="Accent1 51" xfId="55"/>
    <cellStyle name="Accent1 52" xfId="56"/>
    <cellStyle name="Accent1 53" xfId="57"/>
    <cellStyle name="Accent1 54" xfId="58"/>
    <cellStyle name="Accent1 55" xfId="59"/>
    <cellStyle name="Accent1 56" xfId="60"/>
    <cellStyle name="Accent1 57" xfId="61"/>
    <cellStyle name="Accent1 58" xfId="62"/>
    <cellStyle name="Accent1 59" xfId="63"/>
    <cellStyle name="Accent1 6" xfId="64"/>
    <cellStyle name="Accent1 60" xfId="65"/>
    <cellStyle name="Accent1 61" xfId="66"/>
    <cellStyle name="Accent1 62" xfId="67"/>
    <cellStyle name="Accent1 63" xfId="68"/>
    <cellStyle name="Accent1 64" xfId="69"/>
    <cellStyle name="Accent1 65" xfId="70"/>
    <cellStyle name="Accent1 66" xfId="71"/>
    <cellStyle name="Accent1 67" xfId="72"/>
    <cellStyle name="Accent1 68" xfId="73"/>
    <cellStyle name="Accent1 69" xfId="74"/>
    <cellStyle name="Accent1 7" xfId="75"/>
    <cellStyle name="Accent1 70" xfId="76"/>
    <cellStyle name="Accent1 71" xfId="77"/>
    <cellStyle name="Accent1 72" xfId="78"/>
    <cellStyle name="Accent1 73" xfId="79"/>
    <cellStyle name="Accent1 74" xfId="80"/>
    <cellStyle name="Accent1 75" xfId="81"/>
    <cellStyle name="Accent1 76" xfId="82"/>
    <cellStyle name="Accent1 77" xfId="83"/>
    <cellStyle name="Accent1 78" xfId="84"/>
    <cellStyle name="Accent1 79" xfId="85"/>
    <cellStyle name="Accent1 8" xfId="86"/>
    <cellStyle name="Accent1 80" xfId="87"/>
    <cellStyle name="Accent1 81" xfId="88"/>
    <cellStyle name="Accent1 82" xfId="89"/>
    <cellStyle name="Accent1 83" xfId="90"/>
    <cellStyle name="Accent1 84" xfId="91"/>
    <cellStyle name="Accent1 85" xfId="92"/>
    <cellStyle name="Accent1 86" xfId="93"/>
    <cellStyle name="Accent1 87" xfId="94"/>
    <cellStyle name="Accent1 88" xfId="95"/>
    <cellStyle name="Accent1 89" xfId="96"/>
    <cellStyle name="Accent1 9" xfId="97"/>
    <cellStyle name="Accent1 90" xfId="98"/>
    <cellStyle name="Accent1 91" xfId="99"/>
    <cellStyle name="Accent1 92" xfId="100"/>
    <cellStyle name="Accent1 93" xfId="101"/>
    <cellStyle name="Accent1 94" xfId="102"/>
    <cellStyle name="Accent1 95" xfId="103"/>
    <cellStyle name="Accent1 96" xfId="104"/>
    <cellStyle name="Accent1 97" xfId="105"/>
    <cellStyle name="Accent1 98" xfId="106"/>
    <cellStyle name="Accent1 99" xfId="107"/>
    <cellStyle name="Accent2 - 20%" xfId="108"/>
    <cellStyle name="Accent2 - 40%" xfId="109"/>
    <cellStyle name="Accent2 - 60%" xfId="110"/>
    <cellStyle name="Accent2 10" xfId="111"/>
    <cellStyle name="Accent2 100" xfId="112"/>
    <cellStyle name="Accent2 101" xfId="113"/>
    <cellStyle name="Accent2 11" xfId="114"/>
    <cellStyle name="Accent2 12" xfId="115"/>
    <cellStyle name="Accent2 13" xfId="116"/>
    <cellStyle name="Accent2 14" xfId="117"/>
    <cellStyle name="Accent2 15" xfId="118"/>
    <cellStyle name="Accent2 16" xfId="119"/>
    <cellStyle name="Accent2 17" xfId="120"/>
    <cellStyle name="Accent2 18" xfId="121"/>
    <cellStyle name="Accent2 19" xfId="122"/>
    <cellStyle name="Accent2 2" xfId="123"/>
    <cellStyle name="Accent2 20" xfId="124"/>
    <cellStyle name="Accent2 21" xfId="125"/>
    <cellStyle name="Accent2 22" xfId="126"/>
    <cellStyle name="Accent2 23" xfId="127"/>
    <cellStyle name="Accent2 24" xfId="128"/>
    <cellStyle name="Accent2 25" xfId="129"/>
    <cellStyle name="Accent2 26" xfId="130"/>
    <cellStyle name="Accent2 27" xfId="131"/>
    <cellStyle name="Accent2 28" xfId="132"/>
    <cellStyle name="Accent2 29" xfId="133"/>
    <cellStyle name="Accent2 3" xfId="134"/>
    <cellStyle name="Accent2 30" xfId="135"/>
    <cellStyle name="Accent2 31" xfId="136"/>
    <cellStyle name="Accent2 32" xfId="137"/>
    <cellStyle name="Accent2 33" xfId="138"/>
    <cellStyle name="Accent2 34" xfId="139"/>
    <cellStyle name="Accent2 35" xfId="140"/>
    <cellStyle name="Accent2 36" xfId="141"/>
    <cellStyle name="Accent2 37" xfId="142"/>
    <cellStyle name="Accent2 38" xfId="143"/>
    <cellStyle name="Accent2 39" xfId="144"/>
    <cellStyle name="Accent2 4" xfId="145"/>
    <cellStyle name="Accent2 40" xfId="146"/>
    <cellStyle name="Accent2 41" xfId="147"/>
    <cellStyle name="Accent2 42" xfId="148"/>
    <cellStyle name="Accent2 43" xfId="149"/>
    <cellStyle name="Accent2 44" xfId="150"/>
    <cellStyle name="Accent2 45" xfId="151"/>
    <cellStyle name="Accent2 46" xfId="152"/>
    <cellStyle name="Accent2 47" xfId="153"/>
    <cellStyle name="Accent2 48" xfId="154"/>
    <cellStyle name="Accent2 49" xfId="155"/>
    <cellStyle name="Accent2 5" xfId="156"/>
    <cellStyle name="Accent2 50" xfId="157"/>
    <cellStyle name="Accent2 51" xfId="158"/>
    <cellStyle name="Accent2 52" xfId="159"/>
    <cellStyle name="Accent2 53" xfId="160"/>
    <cellStyle name="Accent2 54" xfId="161"/>
    <cellStyle name="Accent2 55" xfId="162"/>
    <cellStyle name="Accent2 56" xfId="163"/>
    <cellStyle name="Accent2 57" xfId="164"/>
    <cellStyle name="Accent2 58" xfId="165"/>
    <cellStyle name="Accent2 59" xfId="166"/>
    <cellStyle name="Accent2 6" xfId="167"/>
    <cellStyle name="Accent2 60" xfId="168"/>
    <cellStyle name="Accent2 61" xfId="169"/>
    <cellStyle name="Accent2 62" xfId="170"/>
    <cellStyle name="Accent2 63" xfId="171"/>
    <cellStyle name="Accent2 64" xfId="172"/>
    <cellStyle name="Accent2 65" xfId="173"/>
    <cellStyle name="Accent2 66" xfId="174"/>
    <cellStyle name="Accent2 67" xfId="175"/>
    <cellStyle name="Accent2 68" xfId="176"/>
    <cellStyle name="Accent2 69" xfId="177"/>
    <cellStyle name="Accent2 7" xfId="178"/>
    <cellStyle name="Accent2 70" xfId="179"/>
    <cellStyle name="Accent2 71" xfId="180"/>
    <cellStyle name="Accent2 72" xfId="181"/>
    <cellStyle name="Accent2 73" xfId="182"/>
    <cellStyle name="Accent2 74" xfId="183"/>
    <cellStyle name="Accent2 75" xfId="184"/>
    <cellStyle name="Accent2 76" xfId="185"/>
    <cellStyle name="Accent2 77" xfId="186"/>
    <cellStyle name="Accent2 78" xfId="187"/>
    <cellStyle name="Accent2 79" xfId="188"/>
    <cellStyle name="Accent2 8" xfId="189"/>
    <cellStyle name="Accent2 80" xfId="190"/>
    <cellStyle name="Accent2 81" xfId="191"/>
    <cellStyle name="Accent2 82" xfId="192"/>
    <cellStyle name="Accent2 83" xfId="193"/>
    <cellStyle name="Accent2 84" xfId="194"/>
    <cellStyle name="Accent2 85" xfId="195"/>
    <cellStyle name="Accent2 86" xfId="196"/>
    <cellStyle name="Accent2 87" xfId="197"/>
    <cellStyle name="Accent2 88" xfId="198"/>
    <cellStyle name="Accent2 89" xfId="199"/>
    <cellStyle name="Accent2 9" xfId="200"/>
    <cellStyle name="Accent2 90" xfId="201"/>
    <cellStyle name="Accent2 91" xfId="202"/>
    <cellStyle name="Accent2 92" xfId="203"/>
    <cellStyle name="Accent2 93" xfId="204"/>
    <cellStyle name="Accent2 94" xfId="205"/>
    <cellStyle name="Accent2 95" xfId="206"/>
    <cellStyle name="Accent2 96" xfId="207"/>
    <cellStyle name="Accent2 97" xfId="208"/>
    <cellStyle name="Accent2 98" xfId="209"/>
    <cellStyle name="Accent2 99" xfId="210"/>
    <cellStyle name="Accent3 - 20%" xfId="211"/>
    <cellStyle name="Accent3 - 40%" xfId="212"/>
    <cellStyle name="Accent3 - 60%" xfId="213"/>
    <cellStyle name="Accent3 10" xfId="214"/>
    <cellStyle name="Accent3 100" xfId="215"/>
    <cellStyle name="Accent3 101" xfId="216"/>
    <cellStyle name="Accent3 11" xfId="217"/>
    <cellStyle name="Accent3 12" xfId="218"/>
    <cellStyle name="Accent3 13" xfId="219"/>
    <cellStyle name="Accent3 14" xfId="220"/>
    <cellStyle name="Accent3 15" xfId="221"/>
    <cellStyle name="Accent3 16" xfId="222"/>
    <cellStyle name="Accent3 17" xfId="223"/>
    <cellStyle name="Accent3 18" xfId="224"/>
    <cellStyle name="Accent3 19" xfId="225"/>
    <cellStyle name="Accent3 2" xfId="226"/>
    <cellStyle name="Accent3 20" xfId="227"/>
    <cellStyle name="Accent3 21" xfId="228"/>
    <cellStyle name="Accent3 22" xfId="229"/>
    <cellStyle name="Accent3 23" xfId="230"/>
    <cellStyle name="Accent3 24" xfId="231"/>
    <cellStyle name="Accent3 25" xfId="232"/>
    <cellStyle name="Accent3 26" xfId="233"/>
    <cellStyle name="Accent3 27" xfId="234"/>
    <cellStyle name="Accent3 28" xfId="235"/>
    <cellStyle name="Accent3 29" xfId="236"/>
    <cellStyle name="Accent3 3" xfId="237"/>
    <cellStyle name="Accent3 30" xfId="238"/>
    <cellStyle name="Accent3 31" xfId="239"/>
    <cellStyle name="Accent3 32" xfId="240"/>
    <cellStyle name="Accent3 33" xfId="241"/>
    <cellStyle name="Accent3 34" xfId="242"/>
    <cellStyle name="Accent3 35" xfId="243"/>
    <cellStyle name="Accent3 36" xfId="244"/>
    <cellStyle name="Accent3 37" xfId="245"/>
    <cellStyle name="Accent3 38" xfId="246"/>
    <cellStyle name="Accent3 39" xfId="247"/>
    <cellStyle name="Accent3 4" xfId="248"/>
    <cellStyle name="Accent3 40" xfId="249"/>
    <cellStyle name="Accent3 41" xfId="250"/>
    <cellStyle name="Accent3 42" xfId="251"/>
    <cellStyle name="Accent3 43" xfId="252"/>
    <cellStyle name="Accent3 44" xfId="253"/>
    <cellStyle name="Accent3 45" xfId="254"/>
    <cellStyle name="Accent3 46" xfId="255"/>
    <cellStyle name="Accent3 47" xfId="256"/>
    <cellStyle name="Accent3 48" xfId="257"/>
    <cellStyle name="Accent3 49" xfId="258"/>
    <cellStyle name="Accent3 5" xfId="259"/>
    <cellStyle name="Accent3 50" xfId="260"/>
    <cellStyle name="Accent3 51" xfId="261"/>
    <cellStyle name="Accent3 52" xfId="262"/>
    <cellStyle name="Accent3 53" xfId="263"/>
    <cellStyle name="Accent3 54" xfId="264"/>
    <cellStyle name="Accent3 55" xfId="265"/>
    <cellStyle name="Accent3 56" xfId="266"/>
    <cellStyle name="Accent3 57" xfId="267"/>
    <cellStyle name="Accent3 58" xfId="268"/>
    <cellStyle name="Accent3 59" xfId="269"/>
    <cellStyle name="Accent3 6" xfId="270"/>
    <cellStyle name="Accent3 60" xfId="271"/>
    <cellStyle name="Accent3 61" xfId="272"/>
    <cellStyle name="Accent3 62" xfId="273"/>
    <cellStyle name="Accent3 63" xfId="274"/>
    <cellStyle name="Accent3 64" xfId="275"/>
    <cellStyle name="Accent3 65" xfId="276"/>
    <cellStyle name="Accent3 66" xfId="277"/>
    <cellStyle name="Accent3 67" xfId="278"/>
    <cellStyle name="Accent3 68" xfId="279"/>
    <cellStyle name="Accent3 69" xfId="280"/>
    <cellStyle name="Accent3 7" xfId="281"/>
    <cellStyle name="Accent3 70" xfId="282"/>
    <cellStyle name="Accent3 71" xfId="283"/>
    <cellStyle name="Accent3 72" xfId="284"/>
    <cellStyle name="Accent3 73" xfId="285"/>
    <cellStyle name="Accent3 74" xfId="286"/>
    <cellStyle name="Accent3 75" xfId="287"/>
    <cellStyle name="Accent3 76" xfId="288"/>
    <cellStyle name="Accent3 77" xfId="289"/>
    <cellStyle name="Accent3 78" xfId="290"/>
    <cellStyle name="Accent3 79" xfId="291"/>
    <cellStyle name="Accent3 8" xfId="292"/>
    <cellStyle name="Accent3 80" xfId="293"/>
    <cellStyle name="Accent3 81" xfId="294"/>
    <cellStyle name="Accent3 82" xfId="295"/>
    <cellStyle name="Accent3 83" xfId="296"/>
    <cellStyle name="Accent3 84" xfId="297"/>
    <cellStyle name="Accent3 85" xfId="298"/>
    <cellStyle name="Accent3 86" xfId="299"/>
    <cellStyle name="Accent3 87" xfId="300"/>
    <cellStyle name="Accent3 88" xfId="301"/>
    <cellStyle name="Accent3 89" xfId="302"/>
    <cellStyle name="Accent3 9" xfId="303"/>
    <cellStyle name="Accent3 90" xfId="304"/>
    <cellStyle name="Accent3 91" xfId="305"/>
    <cellStyle name="Accent3 92" xfId="306"/>
    <cellStyle name="Accent3 93" xfId="307"/>
    <cellStyle name="Accent3 94" xfId="308"/>
    <cellStyle name="Accent3 95" xfId="309"/>
    <cellStyle name="Accent3 96" xfId="310"/>
    <cellStyle name="Accent3 97" xfId="311"/>
    <cellStyle name="Accent3 98" xfId="312"/>
    <cellStyle name="Accent3 99" xfId="313"/>
    <cellStyle name="Accent4 - 20%" xfId="314"/>
    <cellStyle name="Accent4 - 40%" xfId="315"/>
    <cellStyle name="Accent4 - 60%" xfId="316"/>
    <cellStyle name="Accent4 10" xfId="317"/>
    <cellStyle name="Accent4 100" xfId="318"/>
    <cellStyle name="Accent4 101" xfId="319"/>
    <cellStyle name="Accent4 11" xfId="320"/>
    <cellStyle name="Accent4 12" xfId="321"/>
    <cellStyle name="Accent4 13" xfId="322"/>
    <cellStyle name="Accent4 14" xfId="323"/>
    <cellStyle name="Accent4 15" xfId="324"/>
    <cellStyle name="Accent4 16" xfId="325"/>
    <cellStyle name="Accent4 17" xfId="326"/>
    <cellStyle name="Accent4 18" xfId="327"/>
    <cellStyle name="Accent4 19" xfId="328"/>
    <cellStyle name="Accent4 2" xfId="329"/>
    <cellStyle name="Accent4 20" xfId="330"/>
    <cellStyle name="Accent4 21" xfId="331"/>
    <cellStyle name="Accent4 22" xfId="332"/>
    <cellStyle name="Accent4 23" xfId="333"/>
    <cellStyle name="Accent4 24" xfId="334"/>
    <cellStyle name="Accent4 25" xfId="335"/>
    <cellStyle name="Accent4 26" xfId="336"/>
    <cellStyle name="Accent4 27" xfId="337"/>
    <cellStyle name="Accent4 28" xfId="338"/>
    <cellStyle name="Accent4 29" xfId="339"/>
    <cellStyle name="Accent4 3" xfId="340"/>
    <cellStyle name="Accent4 30" xfId="341"/>
    <cellStyle name="Accent4 31" xfId="342"/>
    <cellStyle name="Accent4 32" xfId="343"/>
    <cellStyle name="Accent4 33" xfId="344"/>
    <cellStyle name="Accent4 34" xfId="345"/>
    <cellStyle name="Accent4 35" xfId="346"/>
    <cellStyle name="Accent4 36" xfId="347"/>
    <cellStyle name="Accent4 37" xfId="348"/>
    <cellStyle name="Accent4 38" xfId="349"/>
    <cellStyle name="Accent4 39" xfId="350"/>
    <cellStyle name="Accent4 4" xfId="351"/>
    <cellStyle name="Accent4 40" xfId="352"/>
    <cellStyle name="Accent4 41" xfId="353"/>
    <cellStyle name="Accent4 42" xfId="354"/>
    <cellStyle name="Accent4 43" xfId="355"/>
    <cellStyle name="Accent4 44" xfId="356"/>
    <cellStyle name="Accent4 45" xfId="357"/>
    <cellStyle name="Accent4 46" xfId="358"/>
    <cellStyle name="Accent4 47" xfId="359"/>
    <cellStyle name="Accent4 48" xfId="360"/>
    <cellStyle name="Accent4 49" xfId="361"/>
    <cellStyle name="Accent4 5" xfId="362"/>
    <cellStyle name="Accent4 50" xfId="363"/>
    <cellStyle name="Accent4 51" xfId="364"/>
    <cellStyle name="Accent4 52" xfId="365"/>
    <cellStyle name="Accent4 53" xfId="366"/>
    <cellStyle name="Accent4 54" xfId="367"/>
    <cellStyle name="Accent4 55" xfId="368"/>
    <cellStyle name="Accent4 56" xfId="369"/>
    <cellStyle name="Accent4 57" xfId="370"/>
    <cellStyle name="Accent4 58" xfId="371"/>
    <cellStyle name="Accent4 59" xfId="372"/>
    <cellStyle name="Accent4 6" xfId="373"/>
    <cellStyle name="Accent4 60" xfId="374"/>
    <cellStyle name="Accent4 61" xfId="375"/>
    <cellStyle name="Accent4 62" xfId="376"/>
    <cellStyle name="Accent4 63" xfId="377"/>
    <cellStyle name="Accent4 64" xfId="378"/>
    <cellStyle name="Accent4 65" xfId="379"/>
    <cellStyle name="Accent4 66" xfId="380"/>
    <cellStyle name="Accent4 67" xfId="381"/>
    <cellStyle name="Accent4 68" xfId="382"/>
    <cellStyle name="Accent4 69" xfId="383"/>
    <cellStyle name="Accent4 7" xfId="384"/>
    <cellStyle name="Accent4 70" xfId="385"/>
    <cellStyle name="Accent4 71" xfId="386"/>
    <cellStyle name="Accent4 72" xfId="387"/>
    <cellStyle name="Accent4 73" xfId="388"/>
    <cellStyle name="Accent4 74" xfId="389"/>
    <cellStyle name="Accent4 75" xfId="390"/>
    <cellStyle name="Accent4 76" xfId="391"/>
    <cellStyle name="Accent4 77" xfId="392"/>
    <cellStyle name="Accent4 78" xfId="393"/>
    <cellStyle name="Accent4 79" xfId="394"/>
    <cellStyle name="Accent4 8" xfId="395"/>
    <cellStyle name="Accent4 80" xfId="396"/>
    <cellStyle name="Accent4 81" xfId="397"/>
    <cellStyle name="Accent4 82" xfId="398"/>
    <cellStyle name="Accent4 83" xfId="399"/>
    <cellStyle name="Accent4 84" xfId="400"/>
    <cellStyle name="Accent4 85" xfId="401"/>
    <cellStyle name="Accent4 86" xfId="402"/>
    <cellStyle name="Accent4 87" xfId="403"/>
    <cellStyle name="Accent4 88" xfId="404"/>
    <cellStyle name="Accent4 89" xfId="405"/>
    <cellStyle name="Accent4 9" xfId="406"/>
    <cellStyle name="Accent4 90" xfId="407"/>
    <cellStyle name="Accent4 91" xfId="408"/>
    <cellStyle name="Accent4 92" xfId="409"/>
    <cellStyle name="Accent4 93" xfId="410"/>
    <cellStyle name="Accent4 94" xfId="411"/>
    <cellStyle name="Accent4 95" xfId="412"/>
    <cellStyle name="Accent4 96" xfId="413"/>
    <cellStyle name="Accent4 97" xfId="414"/>
    <cellStyle name="Accent4 98" xfId="415"/>
    <cellStyle name="Accent4 99" xfId="416"/>
    <cellStyle name="Accent5 - 20%" xfId="417"/>
    <cellStyle name="Accent5 - 40%" xfId="418"/>
    <cellStyle name="Accent5 - 60%" xfId="419"/>
    <cellStyle name="Accent5 10" xfId="420"/>
    <cellStyle name="Accent5 100" xfId="421"/>
    <cellStyle name="Accent5 101" xfId="422"/>
    <cellStyle name="Accent5 11" xfId="423"/>
    <cellStyle name="Accent5 12" xfId="424"/>
    <cellStyle name="Accent5 13" xfId="425"/>
    <cellStyle name="Accent5 14" xfId="426"/>
    <cellStyle name="Accent5 15" xfId="427"/>
    <cellStyle name="Accent5 16" xfId="428"/>
    <cellStyle name="Accent5 17" xfId="429"/>
    <cellStyle name="Accent5 18" xfId="430"/>
    <cellStyle name="Accent5 19" xfId="431"/>
    <cellStyle name="Accent5 2" xfId="432"/>
    <cellStyle name="Accent5 20" xfId="433"/>
    <cellStyle name="Accent5 21" xfId="434"/>
    <cellStyle name="Accent5 22" xfId="435"/>
    <cellStyle name="Accent5 23" xfId="436"/>
    <cellStyle name="Accent5 24" xfId="437"/>
    <cellStyle name="Accent5 25" xfId="438"/>
    <cellStyle name="Accent5 26" xfId="439"/>
    <cellStyle name="Accent5 27" xfId="440"/>
    <cellStyle name="Accent5 28" xfId="441"/>
    <cellStyle name="Accent5 29" xfId="442"/>
    <cellStyle name="Accent5 3" xfId="443"/>
    <cellStyle name="Accent5 30" xfId="444"/>
    <cellStyle name="Accent5 31" xfId="445"/>
    <cellStyle name="Accent5 32" xfId="446"/>
    <cellStyle name="Accent5 33" xfId="447"/>
    <cellStyle name="Accent5 34" xfId="448"/>
    <cellStyle name="Accent5 35" xfId="449"/>
    <cellStyle name="Accent5 36" xfId="450"/>
    <cellStyle name="Accent5 37" xfId="451"/>
    <cellStyle name="Accent5 38" xfId="452"/>
    <cellStyle name="Accent5 39" xfId="453"/>
    <cellStyle name="Accent5 4" xfId="454"/>
    <cellStyle name="Accent5 40" xfId="455"/>
    <cellStyle name="Accent5 41" xfId="456"/>
    <cellStyle name="Accent5 42" xfId="457"/>
    <cellStyle name="Accent5 43" xfId="458"/>
    <cellStyle name="Accent5 44" xfId="459"/>
    <cellStyle name="Accent5 45" xfId="460"/>
    <cellStyle name="Accent5 46" xfId="461"/>
    <cellStyle name="Accent5 47" xfId="462"/>
    <cellStyle name="Accent5 48" xfId="463"/>
    <cellStyle name="Accent5 49" xfId="464"/>
    <cellStyle name="Accent5 5" xfId="465"/>
    <cellStyle name="Accent5 50" xfId="466"/>
    <cellStyle name="Accent5 51" xfId="467"/>
    <cellStyle name="Accent5 52" xfId="468"/>
    <cellStyle name="Accent5 53" xfId="469"/>
    <cellStyle name="Accent5 54" xfId="470"/>
    <cellStyle name="Accent5 55" xfId="471"/>
    <cellStyle name="Accent5 56" xfId="472"/>
    <cellStyle name="Accent5 57" xfId="473"/>
    <cellStyle name="Accent5 58" xfId="474"/>
    <cellStyle name="Accent5 59" xfId="475"/>
    <cellStyle name="Accent5 6" xfId="476"/>
    <cellStyle name="Accent5 60" xfId="477"/>
    <cellStyle name="Accent5 61" xfId="478"/>
    <cellStyle name="Accent5 62" xfId="479"/>
    <cellStyle name="Accent5 63" xfId="480"/>
    <cellStyle name="Accent5 64" xfId="481"/>
    <cellStyle name="Accent5 65" xfId="482"/>
    <cellStyle name="Accent5 66" xfId="483"/>
    <cellStyle name="Accent5 67" xfId="484"/>
    <cellStyle name="Accent5 68" xfId="485"/>
    <cellStyle name="Accent5 69" xfId="486"/>
    <cellStyle name="Accent5 7" xfId="487"/>
    <cellStyle name="Accent5 70" xfId="488"/>
    <cellStyle name="Accent5 71" xfId="489"/>
    <cellStyle name="Accent5 72" xfId="490"/>
    <cellStyle name="Accent5 73" xfId="491"/>
    <cellStyle name="Accent5 74" xfId="492"/>
    <cellStyle name="Accent5 75" xfId="493"/>
    <cellStyle name="Accent5 76" xfId="494"/>
    <cellStyle name="Accent5 77" xfId="495"/>
    <cellStyle name="Accent5 78" xfId="496"/>
    <cellStyle name="Accent5 79" xfId="497"/>
    <cellStyle name="Accent5 8" xfId="498"/>
    <cellStyle name="Accent5 80" xfId="499"/>
    <cellStyle name="Accent5 81" xfId="500"/>
    <cellStyle name="Accent5 82" xfId="501"/>
    <cellStyle name="Accent5 83" xfId="502"/>
    <cellStyle name="Accent5 84" xfId="503"/>
    <cellStyle name="Accent5 85" xfId="504"/>
    <cellStyle name="Accent5 86" xfId="505"/>
    <cellStyle name="Accent5 87" xfId="506"/>
    <cellStyle name="Accent5 88" xfId="507"/>
    <cellStyle name="Accent5 89" xfId="508"/>
    <cellStyle name="Accent5 9" xfId="509"/>
    <cellStyle name="Accent5 90" xfId="510"/>
    <cellStyle name="Accent5 91" xfId="511"/>
    <cellStyle name="Accent5 92" xfId="512"/>
    <cellStyle name="Accent5 93" xfId="513"/>
    <cellStyle name="Accent5 94" xfId="514"/>
    <cellStyle name="Accent5 95" xfId="515"/>
    <cellStyle name="Accent5 96" xfId="516"/>
    <cellStyle name="Accent5 97" xfId="517"/>
    <cellStyle name="Accent5 98" xfId="518"/>
    <cellStyle name="Accent5 99" xfId="519"/>
    <cellStyle name="Accent6 - 20%" xfId="520"/>
    <cellStyle name="Accent6 - 40%" xfId="521"/>
    <cellStyle name="Accent6 - 60%" xfId="522"/>
    <cellStyle name="Accent6 10" xfId="523"/>
    <cellStyle name="Accent6 100" xfId="524"/>
    <cellStyle name="Accent6 101" xfId="525"/>
    <cellStyle name="Accent6 11" xfId="526"/>
    <cellStyle name="Accent6 12" xfId="527"/>
    <cellStyle name="Accent6 13" xfId="528"/>
    <cellStyle name="Accent6 14" xfId="529"/>
    <cellStyle name="Accent6 15" xfId="530"/>
    <cellStyle name="Accent6 16" xfId="531"/>
    <cellStyle name="Accent6 17" xfId="532"/>
    <cellStyle name="Accent6 18" xfId="533"/>
    <cellStyle name="Accent6 19" xfId="534"/>
    <cellStyle name="Accent6 2" xfId="535"/>
    <cellStyle name="Accent6 20" xfId="536"/>
    <cellStyle name="Accent6 21" xfId="537"/>
    <cellStyle name="Accent6 22" xfId="538"/>
    <cellStyle name="Accent6 23" xfId="539"/>
    <cellStyle name="Accent6 24" xfId="540"/>
    <cellStyle name="Accent6 25" xfId="541"/>
    <cellStyle name="Accent6 26" xfId="542"/>
    <cellStyle name="Accent6 27" xfId="543"/>
    <cellStyle name="Accent6 28" xfId="544"/>
    <cellStyle name="Accent6 29" xfId="545"/>
    <cellStyle name="Accent6 3" xfId="546"/>
    <cellStyle name="Accent6 30" xfId="547"/>
    <cellStyle name="Accent6 31" xfId="548"/>
    <cellStyle name="Accent6 32" xfId="549"/>
    <cellStyle name="Accent6 33" xfId="550"/>
    <cellStyle name="Accent6 34" xfId="551"/>
    <cellStyle name="Accent6 35" xfId="552"/>
    <cellStyle name="Accent6 36" xfId="553"/>
    <cellStyle name="Accent6 37" xfId="554"/>
    <cellStyle name="Accent6 38" xfId="555"/>
    <cellStyle name="Accent6 39" xfId="556"/>
    <cellStyle name="Accent6 4" xfId="557"/>
    <cellStyle name="Accent6 40" xfId="558"/>
    <cellStyle name="Accent6 41" xfId="559"/>
    <cellStyle name="Accent6 42" xfId="560"/>
    <cellStyle name="Accent6 43" xfId="561"/>
    <cellStyle name="Accent6 44" xfId="562"/>
    <cellStyle name="Accent6 45" xfId="563"/>
    <cellStyle name="Accent6 46" xfId="564"/>
    <cellStyle name="Accent6 47" xfId="565"/>
    <cellStyle name="Accent6 48" xfId="566"/>
    <cellStyle name="Accent6 49" xfId="567"/>
    <cellStyle name="Accent6 5" xfId="568"/>
    <cellStyle name="Accent6 50" xfId="569"/>
    <cellStyle name="Accent6 51" xfId="570"/>
    <cellStyle name="Accent6 52" xfId="571"/>
    <cellStyle name="Accent6 53" xfId="572"/>
    <cellStyle name="Accent6 54" xfId="573"/>
    <cellStyle name="Accent6 55" xfId="574"/>
    <cellStyle name="Accent6 56" xfId="575"/>
    <cellStyle name="Accent6 57" xfId="576"/>
    <cellStyle name="Accent6 58" xfId="577"/>
    <cellStyle name="Accent6 59" xfId="578"/>
    <cellStyle name="Accent6 6" xfId="579"/>
    <cellStyle name="Accent6 60" xfId="580"/>
    <cellStyle name="Accent6 61" xfId="581"/>
    <cellStyle name="Accent6 62" xfId="582"/>
    <cellStyle name="Accent6 63" xfId="583"/>
    <cellStyle name="Accent6 64" xfId="584"/>
    <cellStyle name="Accent6 65" xfId="585"/>
    <cellStyle name="Accent6 66" xfId="586"/>
    <cellStyle name="Accent6 67" xfId="587"/>
    <cellStyle name="Accent6 68" xfId="588"/>
    <cellStyle name="Accent6 69" xfId="589"/>
    <cellStyle name="Accent6 7" xfId="590"/>
    <cellStyle name="Accent6 70" xfId="591"/>
    <cellStyle name="Accent6 71" xfId="592"/>
    <cellStyle name="Accent6 72" xfId="593"/>
    <cellStyle name="Accent6 73" xfId="594"/>
    <cellStyle name="Accent6 74" xfId="595"/>
    <cellStyle name="Accent6 75" xfId="596"/>
    <cellStyle name="Accent6 76" xfId="597"/>
    <cellStyle name="Accent6 77" xfId="598"/>
    <cellStyle name="Accent6 78" xfId="599"/>
    <cellStyle name="Accent6 79" xfId="600"/>
    <cellStyle name="Accent6 8" xfId="601"/>
    <cellStyle name="Accent6 80" xfId="602"/>
    <cellStyle name="Accent6 81" xfId="603"/>
    <cellStyle name="Accent6 82" xfId="604"/>
    <cellStyle name="Accent6 83" xfId="605"/>
    <cellStyle name="Accent6 84" xfId="606"/>
    <cellStyle name="Accent6 85" xfId="607"/>
    <cellStyle name="Accent6 86" xfId="608"/>
    <cellStyle name="Accent6 87" xfId="609"/>
    <cellStyle name="Accent6 88" xfId="610"/>
    <cellStyle name="Accent6 89" xfId="611"/>
    <cellStyle name="Accent6 9" xfId="612"/>
    <cellStyle name="Accent6 90" xfId="613"/>
    <cellStyle name="Accent6 91" xfId="614"/>
    <cellStyle name="Accent6 92" xfId="615"/>
    <cellStyle name="Accent6 93" xfId="616"/>
    <cellStyle name="Accent6 94" xfId="617"/>
    <cellStyle name="Accent6 95" xfId="618"/>
    <cellStyle name="Accent6 96" xfId="619"/>
    <cellStyle name="Accent6 97" xfId="620"/>
    <cellStyle name="Accent6 98" xfId="621"/>
    <cellStyle name="Accent6 99" xfId="622"/>
    <cellStyle name="Bad 2" xfId="623"/>
    <cellStyle name="Calculation 2" xfId="624"/>
    <cellStyle name="Check Cell 2" xfId="625"/>
    <cellStyle name="Comma" xfId="3" builtinId="3"/>
    <cellStyle name="Comma 2" xfId="4"/>
    <cellStyle name="Currency" xfId="1" builtinId="4"/>
    <cellStyle name="Emphasis 1" xfId="626"/>
    <cellStyle name="Emphasis 2" xfId="627"/>
    <cellStyle name="Emphasis 3" xfId="628"/>
    <cellStyle name="Good 2" xfId="629"/>
    <cellStyle name="Good 2 2" xfId="630"/>
    <cellStyle name="Heading 1 2" xfId="631"/>
    <cellStyle name="Heading 2 2" xfId="632"/>
    <cellStyle name="Heading 3 2" xfId="633"/>
    <cellStyle name="Heading 4 2" xfId="634"/>
    <cellStyle name="Input 2" xfId="635"/>
    <cellStyle name="Linked Cell 2" xfId="636"/>
    <cellStyle name="Neutral 2" xfId="637"/>
    <cellStyle name="Normal" xfId="0" builtinId="0"/>
    <cellStyle name="Normal 2" xfId="638"/>
    <cellStyle name="Normal 2 2" xfId="639"/>
    <cellStyle name="Normal 2 2 2" xfId="640"/>
    <cellStyle name="Normal 2 2_O&amp;M" xfId="641"/>
    <cellStyle name="Normal 2 3" xfId="642"/>
    <cellStyle name="Normal 3" xfId="643"/>
    <cellStyle name="Normal 3 2" xfId="644"/>
    <cellStyle name="Normal 3 2 2" xfId="645"/>
    <cellStyle name="Normal 3 2_O&amp;M" xfId="646"/>
    <cellStyle name="Normal 3 3" xfId="647"/>
    <cellStyle name="Normal 3 4" xfId="648"/>
    <cellStyle name="Normal 4" xfId="649"/>
    <cellStyle name="Normal 4 2" xfId="650"/>
    <cellStyle name="Normal 4 2 2" xfId="651"/>
    <cellStyle name="Normal 4 3" xfId="652"/>
    <cellStyle name="Normal 5" xfId="653"/>
    <cellStyle name="Normal 5 2" xfId="654"/>
    <cellStyle name="Note 2" xfId="655"/>
    <cellStyle name="Note 2 2" xfId="656"/>
    <cellStyle name="Output 2" xfId="657"/>
    <cellStyle name="Percent" xfId="2" builtinId="5"/>
    <cellStyle name="SAPBEXaggData" xfId="658"/>
    <cellStyle name="SAPBEXaggData 2" xfId="659"/>
    <cellStyle name="SAPBEXaggDataEmph" xfId="660"/>
    <cellStyle name="SAPBEXaggItem" xfId="661"/>
    <cellStyle name="SAPBEXaggItem 2" xfId="662"/>
    <cellStyle name="SAPBEXaggItemX" xfId="663"/>
    <cellStyle name="SAPBEXchaText" xfId="664"/>
    <cellStyle name="SAPBEXchaText 2" xfId="665"/>
    <cellStyle name="SAPBEXexcBad7" xfId="666"/>
    <cellStyle name="SAPBEXexcBad7 2" xfId="667"/>
    <cellStyle name="SAPBEXexcBad8" xfId="668"/>
    <cellStyle name="SAPBEXexcBad8 2" xfId="669"/>
    <cellStyle name="SAPBEXexcBad9" xfId="670"/>
    <cellStyle name="SAPBEXexcBad9 2" xfId="671"/>
    <cellStyle name="SAPBEXexcCritical4" xfId="672"/>
    <cellStyle name="SAPBEXexcCritical4 2" xfId="673"/>
    <cellStyle name="SAPBEXexcCritical5" xfId="674"/>
    <cellStyle name="SAPBEXexcCritical5 2" xfId="675"/>
    <cellStyle name="SAPBEXexcCritical6" xfId="676"/>
    <cellStyle name="SAPBEXexcCritical6 2" xfId="677"/>
    <cellStyle name="SAPBEXexcGood1" xfId="678"/>
    <cellStyle name="SAPBEXexcGood1 2" xfId="679"/>
    <cellStyle name="SAPBEXexcGood2" xfId="680"/>
    <cellStyle name="SAPBEXexcGood2 2" xfId="681"/>
    <cellStyle name="SAPBEXexcGood3" xfId="682"/>
    <cellStyle name="SAPBEXexcGood3 2" xfId="683"/>
    <cellStyle name="SAPBEXfilterDrill" xfId="684"/>
    <cellStyle name="SAPBEXfilterDrill 2" xfId="685"/>
    <cellStyle name="SAPBEXfilterItem" xfId="686"/>
    <cellStyle name="SAPBEXfilterText" xfId="687"/>
    <cellStyle name="SAPBEXformats" xfId="688"/>
    <cellStyle name="SAPBEXformats 2" xfId="689"/>
    <cellStyle name="SAPBEXheaderItem" xfId="690"/>
    <cellStyle name="SAPBEXheaderItem 2" xfId="691"/>
    <cellStyle name="SAPBEXheaderText" xfId="692"/>
    <cellStyle name="SAPBEXheaderText 2" xfId="693"/>
    <cellStyle name="SAPBEXHLevel0" xfId="694"/>
    <cellStyle name="SAPBEXHLevel0 2" xfId="695"/>
    <cellStyle name="SAPBEXHLevel0X" xfId="696"/>
    <cellStyle name="SAPBEXHLevel1" xfId="697"/>
    <cellStyle name="SAPBEXHLevel1 2" xfId="698"/>
    <cellStyle name="SAPBEXHLevel1X" xfId="699"/>
    <cellStyle name="SAPBEXHLevel2" xfId="700"/>
    <cellStyle name="SAPBEXHLevel2 2" xfId="701"/>
    <cellStyle name="SAPBEXHLevel2X" xfId="702"/>
    <cellStyle name="SAPBEXHLevel3" xfId="703"/>
    <cellStyle name="SAPBEXHLevel3 2" xfId="704"/>
    <cellStyle name="SAPBEXHLevel3X" xfId="705"/>
    <cellStyle name="SAPBEXinputData" xfId="706"/>
    <cellStyle name="SAPBEXItemHeader" xfId="707"/>
    <cellStyle name="SAPBEXresData" xfId="708"/>
    <cellStyle name="SAPBEXresDataEmph" xfId="709"/>
    <cellStyle name="SAPBEXresItem" xfId="710"/>
    <cellStyle name="SAPBEXresItemX" xfId="711"/>
    <cellStyle name="SAPBEXstdData" xfId="712"/>
    <cellStyle name="SAPBEXstdData 2" xfId="713"/>
    <cellStyle name="SAPBEXstdDataEmph" xfId="714"/>
    <cellStyle name="SAPBEXstdItem" xfId="715"/>
    <cellStyle name="SAPBEXstdItem 2" xfId="716"/>
    <cellStyle name="SAPBEXstdItemX" xfId="717"/>
    <cellStyle name="SAPBEXtitle" xfId="718"/>
    <cellStyle name="SAPBEXunassignedItem" xfId="719"/>
    <cellStyle name="SAPBEXunassignedItem 2" xfId="720"/>
    <cellStyle name="SAPBEXundefined" xfId="721"/>
    <cellStyle name="Sheet Title" xfId="722"/>
    <cellStyle name="Style 1" xfId="723"/>
    <cellStyle name="Total 2" xfId="724"/>
    <cellStyle name="Warning Text 2" xfId="72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externalLink" Target="externalLinks/externalLink1.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819150</xdr:colOff>
      <xdr:row>14</xdr:row>
      <xdr:rowOff>123825</xdr:rowOff>
    </xdr:from>
    <xdr:to>
      <xdr:col>0</xdr:col>
      <xdr:colOff>3076575</xdr:colOff>
      <xdr:row>20</xdr:row>
      <xdr:rowOff>171450</xdr:rowOff>
    </xdr:to>
    <xdr:pic>
      <xdr:nvPicPr>
        <xdr:cNvPr id="2" name="Picture 1" descr="C:\Users\jyork\Documents\RAMP\Presentations\sdge logo.jpg"/>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19150" y="4324350"/>
          <a:ext cx="2257425" cy="1190625"/>
        </a:xfrm>
        <a:prstGeom prst="rect">
          <a:avLst/>
        </a:prstGeom>
        <a:noFill/>
        <a:ln>
          <a:noFill/>
        </a:ln>
      </xdr:spPr>
    </xdr:pic>
    <xdr:clientData/>
  </xdr:twoCellAnchor>
  <xdr:twoCellAnchor editAs="oneCell">
    <xdr:from>
      <xdr:col>0</xdr:col>
      <xdr:colOff>3257550</xdr:colOff>
      <xdr:row>14</xdr:row>
      <xdr:rowOff>123825</xdr:rowOff>
    </xdr:from>
    <xdr:to>
      <xdr:col>0</xdr:col>
      <xdr:colOff>4848744</xdr:colOff>
      <xdr:row>20</xdr:row>
      <xdr:rowOff>145262</xdr:rowOff>
    </xdr:to>
    <xdr:pic>
      <xdr:nvPicPr>
        <xdr:cNvPr id="3" name="Picture 2"/>
        <xdr:cNvPicPr>
          <a:picLocks noChangeAspect="1"/>
        </xdr:cNvPicPr>
      </xdr:nvPicPr>
      <xdr:blipFill>
        <a:blip xmlns:r="http://schemas.openxmlformats.org/officeDocument/2006/relationships" r:embed="rId2"/>
        <a:stretch>
          <a:fillRect/>
        </a:stretch>
      </xdr:blipFill>
      <xdr:spPr>
        <a:xfrm>
          <a:off x="3257550" y="4324350"/>
          <a:ext cx="1591194" cy="1164437"/>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cheli/AppData/Local/Microsoft/Windows/INetCache/Content.Outlook/SFK6Z4TF/SDGE%20Risk%20Mitigation%20Template_Electric%20Infrast%20Integrity.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sts"/>
      <sheetName val="Lookups"/>
      <sheetName val="Adjustments"/>
      <sheetName val="Assumptions"/>
    </sheetNames>
    <sheetDataSet>
      <sheetData sheetId="0"/>
      <sheetData sheetId="1">
        <row r="3">
          <cell r="C3" t="str">
            <v>GRC</v>
          </cell>
        </row>
        <row r="4">
          <cell r="C4" t="str">
            <v>FERC</v>
          </cell>
        </row>
        <row r="5">
          <cell r="C5" t="str">
            <v>Other</v>
          </cell>
        </row>
      </sheetData>
      <sheetData sheetId="2"/>
      <sheetData sheetId="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13"/>
  <sheetViews>
    <sheetView tabSelected="1" zoomScaleNormal="100" workbookViewId="0"/>
  </sheetViews>
  <sheetFormatPr defaultRowHeight="15" x14ac:dyDescent="0.25"/>
  <cols>
    <col min="1" max="1" width="90.42578125" style="98" customWidth="1"/>
  </cols>
  <sheetData>
    <row r="1" spans="1:1" ht="34.5" x14ac:dyDescent="0.25">
      <c r="A1" s="92"/>
    </row>
    <row r="2" spans="1:1" ht="34.5" x14ac:dyDescent="0.25">
      <c r="A2" s="92"/>
    </row>
    <row r="3" spans="1:1" ht="34.5" x14ac:dyDescent="0.25">
      <c r="A3" s="93" t="s">
        <v>131</v>
      </c>
    </row>
    <row r="4" spans="1:1" ht="6" customHeight="1" x14ac:dyDescent="0.25">
      <c r="A4" s="93"/>
    </row>
    <row r="5" spans="1:1" ht="34.5" x14ac:dyDescent="0.25">
      <c r="A5" s="94" t="s">
        <v>136</v>
      </c>
    </row>
    <row r="6" spans="1:1" ht="6" customHeight="1" x14ac:dyDescent="0.25">
      <c r="A6" s="93"/>
    </row>
    <row r="7" spans="1:1" ht="34.5" x14ac:dyDescent="0.25">
      <c r="A7" s="93" t="s">
        <v>132</v>
      </c>
    </row>
    <row r="8" spans="1:1" ht="6" customHeight="1" x14ac:dyDescent="0.25">
      <c r="A8" s="93"/>
    </row>
    <row r="9" spans="1:1" ht="34.5" x14ac:dyDescent="0.25">
      <c r="A9" s="95" t="s">
        <v>134</v>
      </c>
    </row>
    <row r="10" spans="1:1" ht="6" customHeight="1" x14ac:dyDescent="0.25">
      <c r="A10" s="93"/>
    </row>
    <row r="11" spans="1:1" ht="34.5" x14ac:dyDescent="0.25">
      <c r="A11" s="93" t="s">
        <v>137</v>
      </c>
    </row>
    <row r="12" spans="1:1" ht="31.5" customHeight="1" x14ac:dyDescent="0.25">
      <c r="A12" s="96"/>
    </row>
    <row r="13" spans="1:1" ht="18.75" x14ac:dyDescent="0.25">
      <c r="A13" s="97" t="s">
        <v>133</v>
      </c>
    </row>
  </sheetData>
  <printOptions horizontalCentered="1" verticalCentered="1"/>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AO22"/>
  <sheetViews>
    <sheetView zoomScale="85" zoomScaleNormal="85" workbookViewId="0"/>
  </sheetViews>
  <sheetFormatPr defaultRowHeight="15" x14ac:dyDescent="0.25"/>
  <cols>
    <col min="1" max="1" width="5.7109375" style="30" customWidth="1"/>
    <col min="2" max="2" width="20.42578125" style="30" customWidth="1"/>
    <col min="3" max="3" width="28.28515625" style="30" customWidth="1"/>
    <col min="4" max="4" width="11.7109375" style="30" customWidth="1"/>
    <col min="5" max="5" width="9.140625" style="30" customWidth="1"/>
    <col min="6" max="6" width="2.28515625" style="30" customWidth="1"/>
    <col min="7" max="7" width="16.5703125" style="30" customWidth="1"/>
    <col min="8" max="8" width="9.5703125" style="30" bestFit="1" customWidth="1"/>
    <col min="9" max="10" width="24.42578125" style="30" customWidth="1"/>
    <col min="11" max="12" width="11.5703125" style="30" bestFit="1" customWidth="1"/>
    <col min="13" max="13" width="11.5703125" style="30" hidden="1" customWidth="1"/>
    <col min="14" max="14" width="8.140625" style="30" customWidth="1"/>
    <col min="15" max="15" width="10.28515625" style="30" customWidth="1"/>
    <col min="16" max="16" width="15.85546875" style="30" customWidth="1"/>
    <col min="17" max="17" width="12.85546875" style="30" bestFit="1" customWidth="1"/>
    <col min="18" max="18" width="9.7109375" style="30" bestFit="1" customWidth="1"/>
    <col min="19" max="19" width="6.5703125" style="30" hidden="1" customWidth="1"/>
    <col min="20" max="20" width="10" style="30" hidden="1" customWidth="1"/>
    <col min="21" max="21" width="11.42578125" style="30" hidden="1" customWidth="1"/>
    <col min="22" max="22" width="8.85546875" style="30" hidden="1" customWidth="1"/>
    <col min="23" max="23" width="11.28515625" style="30" hidden="1" customWidth="1"/>
    <col min="24" max="24" width="13.7109375" style="30" hidden="1" customWidth="1"/>
    <col min="25" max="25" width="11.42578125" style="30" hidden="1" customWidth="1"/>
    <col min="26" max="26" width="9.7109375" style="30" hidden="1" customWidth="1"/>
    <col min="27" max="27" width="11.28515625" style="30" bestFit="1" customWidth="1"/>
    <col min="28" max="28" width="11.28515625" style="30" customWidth="1"/>
    <col min="29" max="29" width="10.28515625" style="30" hidden="1" customWidth="1"/>
    <col min="30" max="30" width="15.140625" style="30" bestFit="1" customWidth="1"/>
    <col min="31" max="31" width="12.5703125" style="31" customWidth="1"/>
    <col min="32" max="32" width="8.28515625" style="30" bestFit="1" customWidth="1"/>
    <col min="33" max="33" width="7.85546875" style="30" bestFit="1" customWidth="1"/>
    <col min="34" max="37" width="4.7109375" style="30" customWidth="1"/>
    <col min="38" max="38" width="15.140625" style="30" customWidth="1"/>
    <col min="39" max="39" width="15.5703125" style="30" customWidth="1"/>
    <col min="40" max="40" width="14.42578125" style="30" customWidth="1"/>
    <col min="41" max="41" width="33.28515625" style="30" bestFit="1" customWidth="1"/>
    <col min="42" max="42" width="17.7109375" style="30" bestFit="1" customWidth="1"/>
    <col min="43" max="43" width="42.28515625" style="30" bestFit="1" customWidth="1"/>
    <col min="44" max="44" width="23.42578125" style="30" bestFit="1" customWidth="1"/>
    <col min="45" max="45" width="31.140625" style="30" bestFit="1" customWidth="1"/>
    <col min="46" max="46" width="47.140625" style="30" bestFit="1" customWidth="1"/>
    <col min="47" max="47" width="12" style="30" bestFit="1" customWidth="1"/>
    <col min="48" max="16384" width="9.140625" style="30"/>
  </cols>
  <sheetData>
    <row r="1" spans="1:41" x14ac:dyDescent="0.25">
      <c r="B1" s="30" t="s">
        <v>135</v>
      </c>
      <c r="C1" s="101" t="s">
        <v>49</v>
      </c>
      <c r="D1" s="101"/>
      <c r="E1" s="101"/>
      <c r="F1" s="101"/>
      <c r="G1" s="101"/>
    </row>
    <row r="3" spans="1:41" ht="21" x14ac:dyDescent="0.35">
      <c r="B3" s="102" t="s">
        <v>2</v>
      </c>
      <c r="C3" s="102"/>
      <c r="D3" s="102"/>
      <c r="E3" s="102"/>
    </row>
    <row r="4" spans="1:41" ht="37.5" x14ac:dyDescent="0.3">
      <c r="B4" s="32" t="s">
        <v>120</v>
      </c>
      <c r="C4" s="33" t="s">
        <v>121</v>
      </c>
      <c r="D4" s="34" t="s">
        <v>3</v>
      </c>
      <c r="E4" s="35" t="s">
        <v>4</v>
      </c>
    </row>
    <row r="5" spans="1:41" ht="15" customHeight="1" x14ac:dyDescent="0.25">
      <c r="A5" s="103"/>
      <c r="B5" s="104">
        <v>1</v>
      </c>
      <c r="C5" s="36" t="s">
        <v>1</v>
      </c>
      <c r="D5" s="37">
        <f>INDEX(Reference!$C:$G,MATCH($C$1,Reference!$B:$B,0),ROW()-ROW($B$4))</f>
        <v>0.182574185835055</v>
      </c>
      <c r="E5" s="107">
        <f>D5*(0.4*10^D6+0.2*10^D7+0.2*10^D8+0.2*10^D9)</f>
        <v>44548.10134375342</v>
      </c>
      <c r="G5" s="38"/>
      <c r="I5" s="38"/>
      <c r="J5" s="38"/>
    </row>
    <row r="6" spans="1:41" x14ac:dyDescent="0.25">
      <c r="A6" s="103"/>
      <c r="B6" s="105"/>
      <c r="C6" s="36" t="s">
        <v>5</v>
      </c>
      <c r="D6" s="39">
        <f>INDEX(Reference!$C:$G,MATCH($C$1,Reference!$B:$B,0),ROW()-ROW($B$4))</f>
        <v>4</v>
      </c>
      <c r="E6" s="108"/>
    </row>
    <row r="7" spans="1:41" x14ac:dyDescent="0.25">
      <c r="A7" s="103"/>
      <c r="B7" s="105"/>
      <c r="C7" s="36" t="s">
        <v>6</v>
      </c>
      <c r="D7" s="39">
        <f>INDEX(Reference!$C:$G,MATCH($C$1,Reference!$B:$B,0),ROW()-ROW($B$4))</f>
        <v>6</v>
      </c>
      <c r="E7" s="108"/>
    </row>
    <row r="8" spans="1:41" x14ac:dyDescent="0.25">
      <c r="A8" s="103"/>
      <c r="B8" s="105"/>
      <c r="C8" s="36" t="s">
        <v>7</v>
      </c>
      <c r="D8" s="39">
        <f>INDEX(Reference!$C:$G,MATCH($C$1,Reference!$B:$B,0),ROW()-ROW($B$4))</f>
        <v>5</v>
      </c>
      <c r="E8" s="108"/>
    </row>
    <row r="9" spans="1:41" x14ac:dyDescent="0.25">
      <c r="A9" s="103"/>
      <c r="B9" s="106"/>
      <c r="C9" s="36" t="s">
        <v>8</v>
      </c>
      <c r="D9" s="39">
        <f>INDEX(Reference!$C:$G,MATCH($C$1,Reference!$B:$B,0),ROW()-ROW($B$4))</f>
        <v>5</v>
      </c>
      <c r="E9" s="109"/>
    </row>
    <row r="11" spans="1:41" x14ac:dyDescent="0.25">
      <c r="Q11" s="30" t="s">
        <v>64</v>
      </c>
      <c r="R11" s="40">
        <f>D5</f>
        <v>0.182574185835055</v>
      </c>
      <c r="S11" s="30">
        <f>D6</f>
        <v>4</v>
      </c>
      <c r="T11" s="30">
        <f>D7</f>
        <v>6</v>
      </c>
      <c r="U11" s="30">
        <f>D8</f>
        <v>5</v>
      </c>
      <c r="V11" s="30">
        <f>D9</f>
        <v>5</v>
      </c>
      <c r="W11" s="41"/>
    </row>
    <row r="12" spans="1:41" x14ac:dyDescent="0.25">
      <c r="G12" s="19"/>
      <c r="H12" s="19"/>
      <c r="I12" s="19"/>
      <c r="J12" s="42"/>
      <c r="K12" s="100" t="s">
        <v>9</v>
      </c>
      <c r="L12" s="100"/>
      <c r="M12" s="43"/>
      <c r="N12" s="19"/>
      <c r="O12" s="19"/>
      <c r="P12" s="19"/>
      <c r="Q12" s="19"/>
      <c r="R12" s="44"/>
      <c r="S12" s="45">
        <v>0.4</v>
      </c>
      <c r="T12" s="45">
        <v>0.2</v>
      </c>
      <c r="U12" s="45">
        <v>0.2</v>
      </c>
      <c r="V12" s="45">
        <v>0.2</v>
      </c>
      <c r="W12" s="99" t="s">
        <v>67</v>
      </c>
      <c r="X12" s="99"/>
      <c r="Y12" s="99"/>
      <c r="Z12" s="99"/>
      <c r="AA12" s="19"/>
      <c r="AB12" s="19"/>
      <c r="AC12" s="19"/>
      <c r="AD12" s="19"/>
      <c r="AE12" s="46"/>
      <c r="AF12" s="19"/>
      <c r="AG12" s="19"/>
      <c r="AH12" s="19"/>
      <c r="AI12" s="19"/>
      <c r="AJ12" s="19"/>
      <c r="AK12" s="19" t="s">
        <v>124</v>
      </c>
      <c r="AL12" s="30" t="s">
        <v>125</v>
      </c>
      <c r="AM12" s="30" t="s">
        <v>126</v>
      </c>
      <c r="AN12" s="19" t="s">
        <v>127</v>
      </c>
      <c r="AO12" s="19" t="s">
        <v>128</v>
      </c>
    </row>
    <row r="13" spans="1:41" s="47" customFormat="1" ht="45" x14ac:dyDescent="0.25">
      <c r="C13" s="35" t="s">
        <v>122</v>
      </c>
      <c r="D13" s="20" t="s">
        <v>10</v>
      </c>
      <c r="G13" s="35" t="s">
        <v>77</v>
      </c>
      <c r="H13" s="35" t="s">
        <v>11</v>
      </c>
      <c r="I13" s="35" t="s">
        <v>129</v>
      </c>
      <c r="J13" s="35" t="s">
        <v>73</v>
      </c>
      <c r="K13" s="20" t="s">
        <v>75</v>
      </c>
      <c r="L13" s="20" t="s">
        <v>76</v>
      </c>
      <c r="M13" s="20" t="s">
        <v>12</v>
      </c>
      <c r="N13" s="35" t="s">
        <v>13</v>
      </c>
      <c r="O13" s="20" t="s">
        <v>14</v>
      </c>
      <c r="P13" s="20" t="s">
        <v>116</v>
      </c>
      <c r="Q13" s="35" t="s">
        <v>15</v>
      </c>
      <c r="R13" s="35" t="s">
        <v>65</v>
      </c>
      <c r="S13" s="35" t="s">
        <v>16</v>
      </c>
      <c r="T13" s="35" t="s">
        <v>17</v>
      </c>
      <c r="U13" s="35" t="s">
        <v>18</v>
      </c>
      <c r="V13" s="35" t="s">
        <v>0</v>
      </c>
      <c r="W13" s="35" t="s">
        <v>16</v>
      </c>
      <c r="X13" s="35" t="s">
        <v>17</v>
      </c>
      <c r="Y13" s="35" t="s">
        <v>18</v>
      </c>
      <c r="Z13" s="35" t="s">
        <v>0</v>
      </c>
      <c r="AA13" s="35" t="s">
        <v>66</v>
      </c>
      <c r="AB13" s="35" t="s">
        <v>130</v>
      </c>
      <c r="AC13" s="35" t="s">
        <v>69</v>
      </c>
      <c r="AD13" s="35" t="str">
        <f>IF(E17=1,"Calibrated, ","")&amp;"Weighted New Score"</f>
        <v>Weighted New Score</v>
      </c>
      <c r="AE13" s="48" t="s">
        <v>63</v>
      </c>
      <c r="AF13" s="35" t="s">
        <v>127</v>
      </c>
      <c r="AG13" s="35" t="s">
        <v>68</v>
      </c>
      <c r="AH13" s="35"/>
      <c r="AI13" s="35"/>
      <c r="AJ13" s="35"/>
      <c r="AK13" s="49"/>
      <c r="AL13" s="47">
        <v>0</v>
      </c>
      <c r="AM13" s="47">
        <v>0</v>
      </c>
    </row>
    <row r="14" spans="1:41" ht="60" x14ac:dyDescent="0.25">
      <c r="C14" s="50" t="s">
        <v>123</v>
      </c>
      <c r="D14" s="50">
        <v>0</v>
      </c>
      <c r="G14" s="51" t="s">
        <v>95</v>
      </c>
      <c r="H14" s="50" t="s">
        <v>94</v>
      </c>
      <c r="I14" s="51" t="s">
        <v>102</v>
      </c>
      <c r="J14" s="51" t="s">
        <v>103</v>
      </c>
      <c r="K14" s="52">
        <v>-69425</v>
      </c>
      <c r="L14" s="52">
        <v>-10596.009455882997</v>
      </c>
      <c r="M14" s="52">
        <f>(0.08*K14)/(1-(1+0.08)^-O14)</f>
        <v>-26939.226712666325</v>
      </c>
      <c r="N14" s="53" t="s">
        <v>19</v>
      </c>
      <c r="O14" s="53">
        <v>3</v>
      </c>
      <c r="P14" s="54" t="s">
        <v>117</v>
      </c>
      <c r="Q14" s="17">
        <f>-100*(1-Data!Q1)/Data!Q1</f>
        <v>-183.30081527619495</v>
      </c>
      <c r="R14" s="17">
        <f>+D5*(100-Q14)/100</f>
        <v>0.51723415695458608</v>
      </c>
      <c r="S14" s="53">
        <v>0</v>
      </c>
      <c r="T14" s="55">
        <v>0</v>
      </c>
      <c r="U14" s="55">
        <v>0</v>
      </c>
      <c r="V14" s="55">
        <v>0</v>
      </c>
      <c r="W14" s="10">
        <f>(S$12)* ((10^S$11)*(1-(S14/100)))</f>
        <v>4000</v>
      </c>
      <c r="X14" s="10">
        <f t="shared" ref="X14:Z14" si="0">(T$12)* ((10^T$11)*(1-(T14/100)))</f>
        <v>200000</v>
      </c>
      <c r="Y14" s="10">
        <f t="shared" si="0"/>
        <v>20000</v>
      </c>
      <c r="Z14" s="10">
        <f t="shared" si="0"/>
        <v>20000</v>
      </c>
      <c r="AA14" s="11">
        <f>R14*SUM(W14:Z14)</f>
        <v>126205.134296919</v>
      </c>
      <c r="AB14" s="11">
        <f>($E$5-AA14)*O14</f>
        <v>-244971.09885949676</v>
      </c>
      <c r="AC14" s="12">
        <v>1</v>
      </c>
      <c r="AD14" s="13">
        <f>IF($D$15=1,AB14*AC14*IF($D$17=1,$B$5,1),AB14*IF($D$17=1,$B$5,1))</f>
        <v>-244971.09885949676</v>
      </c>
      <c r="AE14" s="14">
        <f>K14+L14*O14</f>
        <v>-101213.02836764899</v>
      </c>
      <c r="AF14" s="15">
        <f>AD14/AE14</f>
        <v>2.4203514390425807</v>
      </c>
      <c r="AG14" s="16">
        <f>RANK(AF14,$AF$14:$AF$20)</f>
        <v>1</v>
      </c>
      <c r="AH14" s="56"/>
      <c r="AI14" s="50"/>
      <c r="AJ14" s="50"/>
      <c r="AK14" s="57"/>
      <c r="AL14" s="58"/>
      <c r="AM14" s="58"/>
    </row>
    <row r="15" spans="1:41" ht="90" x14ac:dyDescent="0.25">
      <c r="C15" s="50" t="s">
        <v>20</v>
      </c>
      <c r="D15" s="50">
        <v>0</v>
      </c>
      <c r="G15" s="50" t="s">
        <v>80</v>
      </c>
      <c r="H15" s="51"/>
      <c r="I15" s="54" t="s">
        <v>81</v>
      </c>
      <c r="J15" s="54" t="s">
        <v>97</v>
      </c>
      <c r="K15" s="59"/>
      <c r="L15" s="59"/>
      <c r="M15" s="59"/>
      <c r="N15" s="57"/>
      <c r="O15" s="57"/>
      <c r="P15" s="57"/>
      <c r="Q15" s="60"/>
      <c r="R15" s="60"/>
      <c r="S15" s="61"/>
      <c r="T15" s="61"/>
      <c r="U15" s="61"/>
      <c r="V15" s="61"/>
      <c r="W15" s="62"/>
      <c r="X15" s="62"/>
      <c r="Y15" s="62"/>
      <c r="Z15" s="62"/>
      <c r="AA15" s="63"/>
      <c r="AB15" s="63"/>
      <c r="AC15" s="64"/>
      <c r="AD15" s="65"/>
      <c r="AE15" s="66"/>
      <c r="AF15" s="67"/>
      <c r="AG15" s="68"/>
      <c r="AH15" s="69"/>
      <c r="AI15" s="70"/>
      <c r="AJ15" s="71"/>
      <c r="AK15" s="57"/>
      <c r="AL15" s="58"/>
      <c r="AM15" s="58"/>
    </row>
    <row r="16" spans="1:41" ht="120" x14ac:dyDescent="0.25">
      <c r="C16" s="50" t="s">
        <v>21</v>
      </c>
      <c r="D16" s="50">
        <v>0</v>
      </c>
      <c r="G16" s="50" t="s">
        <v>83</v>
      </c>
      <c r="H16" s="51"/>
      <c r="I16" s="54" t="s">
        <v>84</v>
      </c>
      <c r="J16" s="54" t="s">
        <v>98</v>
      </c>
      <c r="K16" s="59"/>
      <c r="L16" s="59"/>
      <c r="M16" s="59"/>
      <c r="N16" s="57"/>
      <c r="O16" s="57"/>
      <c r="P16" s="57"/>
      <c r="Q16" s="60"/>
      <c r="R16" s="60"/>
      <c r="S16" s="61"/>
      <c r="T16" s="61"/>
      <c r="U16" s="61"/>
      <c r="V16" s="61"/>
      <c r="W16" s="62"/>
      <c r="X16" s="62"/>
      <c r="Y16" s="62"/>
      <c r="Z16" s="62"/>
      <c r="AA16" s="63"/>
      <c r="AB16" s="63"/>
      <c r="AC16" s="64"/>
      <c r="AD16" s="65"/>
      <c r="AE16" s="66"/>
      <c r="AF16" s="67"/>
      <c r="AG16" s="68"/>
      <c r="AH16" s="69"/>
      <c r="AI16" s="70"/>
      <c r="AJ16" s="71"/>
      <c r="AK16" s="57"/>
      <c r="AL16" s="58"/>
      <c r="AM16" s="58"/>
    </row>
    <row r="17" spans="3:39" ht="60" x14ac:dyDescent="0.25">
      <c r="C17" s="50" t="s">
        <v>120</v>
      </c>
      <c r="D17" s="50">
        <v>0</v>
      </c>
      <c r="G17" s="50" t="s">
        <v>86</v>
      </c>
      <c r="H17" s="51"/>
      <c r="I17" s="54" t="s">
        <v>87</v>
      </c>
      <c r="J17" s="54" t="s">
        <v>99</v>
      </c>
      <c r="K17" s="59"/>
      <c r="L17" s="59"/>
      <c r="M17" s="59"/>
      <c r="N17" s="57"/>
      <c r="O17" s="57"/>
      <c r="P17" s="57"/>
      <c r="Q17" s="60"/>
      <c r="R17" s="60"/>
      <c r="S17" s="61"/>
      <c r="T17" s="61"/>
      <c r="U17" s="61"/>
      <c r="V17" s="61"/>
      <c r="W17" s="62"/>
      <c r="X17" s="62"/>
      <c r="Y17" s="62"/>
      <c r="Z17" s="62"/>
      <c r="AA17" s="63"/>
      <c r="AB17" s="63"/>
      <c r="AC17" s="64"/>
      <c r="AD17" s="65"/>
      <c r="AE17" s="66"/>
      <c r="AF17" s="67"/>
      <c r="AG17" s="68"/>
      <c r="AH17" s="69"/>
      <c r="AI17" s="70"/>
      <c r="AJ17" s="71"/>
      <c r="AK17" s="57"/>
      <c r="AL17" s="58"/>
      <c r="AM17" s="58"/>
    </row>
    <row r="18" spans="3:39" ht="75" x14ac:dyDescent="0.25">
      <c r="G18" s="50" t="s">
        <v>89</v>
      </c>
      <c r="H18" s="51"/>
      <c r="I18" s="54" t="s">
        <v>90</v>
      </c>
      <c r="J18" s="54" t="s">
        <v>100</v>
      </c>
      <c r="K18" s="59"/>
      <c r="L18" s="59"/>
      <c r="M18" s="59"/>
      <c r="N18" s="57"/>
      <c r="O18" s="57"/>
      <c r="P18" s="57"/>
      <c r="Q18" s="60"/>
      <c r="R18" s="60"/>
      <c r="S18" s="61"/>
      <c r="T18" s="61"/>
      <c r="U18" s="61"/>
      <c r="V18" s="61"/>
      <c r="W18" s="62"/>
      <c r="X18" s="62"/>
      <c r="Y18" s="62"/>
      <c r="Z18" s="62"/>
      <c r="AA18" s="63"/>
      <c r="AB18" s="63"/>
      <c r="AC18" s="64"/>
      <c r="AD18" s="65"/>
      <c r="AE18" s="66"/>
      <c r="AF18" s="67"/>
      <c r="AG18" s="68"/>
      <c r="AH18" s="69"/>
      <c r="AI18" s="70"/>
      <c r="AJ18" s="71"/>
      <c r="AK18" s="57"/>
      <c r="AL18" s="58"/>
      <c r="AM18" s="58"/>
    </row>
    <row r="19" spans="3:39" ht="120" x14ac:dyDescent="0.25">
      <c r="G19" s="50" t="s">
        <v>92</v>
      </c>
      <c r="H19" s="51"/>
      <c r="I19" s="54" t="s">
        <v>96</v>
      </c>
      <c r="J19" s="54" t="s">
        <v>101</v>
      </c>
      <c r="K19" s="59"/>
      <c r="L19" s="59"/>
      <c r="M19" s="59"/>
      <c r="N19" s="57"/>
      <c r="O19" s="57"/>
      <c r="P19" s="57"/>
      <c r="Q19" s="60"/>
      <c r="R19" s="60"/>
      <c r="S19" s="61"/>
      <c r="T19" s="61"/>
      <c r="U19" s="61"/>
      <c r="V19" s="61"/>
      <c r="W19" s="62"/>
      <c r="X19" s="62"/>
      <c r="Y19" s="62"/>
      <c r="Z19" s="62"/>
      <c r="AA19" s="63"/>
      <c r="AB19" s="63"/>
      <c r="AC19" s="64"/>
      <c r="AD19" s="65"/>
      <c r="AE19" s="66"/>
      <c r="AF19" s="67"/>
      <c r="AG19" s="67"/>
      <c r="AH19" s="72"/>
      <c r="AI19" s="15"/>
      <c r="AJ19" s="73"/>
      <c r="AK19" s="74"/>
      <c r="AL19" s="74"/>
    </row>
    <row r="20" spans="3:39" x14ac:dyDescent="0.25">
      <c r="AE20" s="30"/>
    </row>
    <row r="21" spans="3:39" x14ac:dyDescent="0.25">
      <c r="G21" s="30" t="s">
        <v>118</v>
      </c>
      <c r="H21" s="30" t="str">
        <f>H14</f>
        <v>B1</v>
      </c>
      <c r="I21" s="30" t="str">
        <f>I14</f>
        <v>Cyber - Baseline</v>
      </c>
      <c r="J21" s="30" t="str">
        <f>J14</f>
        <v>Covers all functions</v>
      </c>
      <c r="K21" s="30">
        <v>-63425</v>
      </c>
      <c r="L21" s="30">
        <v>-1228.6166866250001</v>
      </c>
      <c r="N21" s="30" t="str">
        <f>N14</f>
        <v>Existing</v>
      </c>
      <c r="O21" s="30">
        <v>3</v>
      </c>
      <c r="P21" s="30" t="str">
        <f>P14</f>
        <v>Reverts back from residual risk to original risk</v>
      </c>
      <c r="Q21" s="75">
        <f>-(R21/Analysis!$D$5*100-100)</f>
        <v>-121.54041557939911</v>
      </c>
      <c r="R21" s="76">
        <f>($E$5-AD21/O21)/SUM(W21:Z21)</f>
        <v>0.40447561003968524</v>
      </c>
      <c r="S21" s="53">
        <v>0</v>
      </c>
      <c r="T21" s="55">
        <v>0</v>
      </c>
      <c r="U21" s="55">
        <v>0</v>
      </c>
      <c r="V21" s="55">
        <v>0</v>
      </c>
      <c r="W21" s="10">
        <f>(S$12)* ((10^S$11)*(1-(S21/100)))</f>
        <v>4000</v>
      </c>
      <c r="X21" s="10">
        <f t="shared" ref="X21:X22" si="1">(T$12)* ((10^T$11)*(1-(T21/100)))</f>
        <v>200000</v>
      </c>
      <c r="Y21" s="10">
        <f t="shared" ref="Y21:Y22" si="2">(U$12)* ((10^U$11)*(1-(U21/100)))</f>
        <v>20000</v>
      </c>
      <c r="Z21" s="10">
        <f t="shared" ref="Z21:Z22" si="3">(V$12)* ((10^V$11)*(1-(V21/100)))</f>
        <v>20000</v>
      </c>
      <c r="AA21" s="77">
        <f>R21*SUM(W21:Z21)</f>
        <v>98692.048849683197</v>
      </c>
      <c r="AB21" s="18">
        <f>AD21</f>
        <v>-162431.84251778931</v>
      </c>
      <c r="AD21" s="30">
        <f>AE21*AF21</f>
        <v>-162431.84251778931</v>
      </c>
      <c r="AE21" s="31">
        <f>K21+L21*O21</f>
        <v>-67110.850059874996</v>
      </c>
      <c r="AF21" s="58">
        <f>AF14</f>
        <v>2.4203514390425807</v>
      </c>
    </row>
    <row r="22" spans="3:39" x14ac:dyDescent="0.25">
      <c r="G22" s="30" t="s">
        <v>119</v>
      </c>
      <c r="H22" s="30" t="str">
        <f>H14</f>
        <v>B1</v>
      </c>
      <c r="I22" s="30" t="str">
        <f>I14</f>
        <v>Cyber - Baseline</v>
      </c>
      <c r="J22" s="30" t="str">
        <f>J14</f>
        <v>Covers all functions</v>
      </c>
      <c r="K22" s="30">
        <v>-6000</v>
      </c>
      <c r="L22" s="30">
        <v>-9367.392769258</v>
      </c>
      <c r="N22" s="30" t="str">
        <f>N14</f>
        <v>Existing</v>
      </c>
      <c r="O22" s="30">
        <v>3</v>
      </c>
      <c r="P22" s="30" t="str">
        <f>P14</f>
        <v>Reverts back from residual risk to original risk</v>
      </c>
      <c r="Q22" s="75">
        <f>-(R22/Analysis!$D$5*100-100)</f>
        <v>-61.760399696795929</v>
      </c>
      <c r="R22" s="76">
        <f>($E$5-AD22/O22)/SUM(W22:Z22)</f>
        <v>0.29533273274995592</v>
      </c>
      <c r="S22" s="53">
        <v>0</v>
      </c>
      <c r="T22" s="55">
        <v>0</v>
      </c>
      <c r="U22" s="55">
        <v>0</v>
      </c>
      <c r="V22" s="55">
        <v>0</v>
      </c>
      <c r="W22" s="10">
        <f>(S$12)* ((10^S$11)*(1-(S22/100)))</f>
        <v>4000</v>
      </c>
      <c r="X22" s="10">
        <f t="shared" si="1"/>
        <v>200000</v>
      </c>
      <c r="Y22" s="10">
        <f t="shared" si="2"/>
        <v>20000</v>
      </c>
      <c r="Z22" s="10">
        <f t="shared" si="3"/>
        <v>20000</v>
      </c>
      <c r="AA22" s="77">
        <f>R22*SUM(W22:Z22)</f>
        <v>72061.186790989246</v>
      </c>
      <c r="AB22" s="18">
        <f>AD22</f>
        <v>-82539.256341707471</v>
      </c>
      <c r="AD22" s="30">
        <f>AE22*AF22</f>
        <v>-82539.256341707471</v>
      </c>
      <c r="AE22" s="31">
        <f>K22+L22*O22</f>
        <v>-34102.178307773996</v>
      </c>
      <c r="AF22" s="58">
        <f>AF14</f>
        <v>2.4203514390425807</v>
      </c>
    </row>
  </sheetData>
  <sheetProtection password="E9C7" sheet="1" objects="1" scenarios="1"/>
  <mergeCells count="7">
    <mergeCell ref="W12:Z12"/>
    <mergeCell ref="K12:L12"/>
    <mergeCell ref="C1:G1"/>
    <mergeCell ref="B3:E3"/>
    <mergeCell ref="A5:A9"/>
    <mergeCell ref="B5:B9"/>
    <mergeCell ref="E5:E9"/>
  </mergeCells>
  <dataValidations count="1">
    <dataValidation type="list" allowBlank="1" showInputMessage="1" showErrorMessage="1" sqref="N14:N19">
      <formula1>"New, Existing"</formula1>
    </dataValidation>
  </dataValidations>
  <pageMargins left="0.7" right="0.7" top="0.75" bottom="0.75" header="0.3" footer="0.3"/>
  <pageSetup orientation="portrait" horizontalDpi="300" verticalDpi="300"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Reference!$B$2:$B$29</xm:f>
          </x14:formula1>
          <xm:sqref>C1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U14"/>
  <sheetViews>
    <sheetView workbookViewId="0"/>
  </sheetViews>
  <sheetFormatPr defaultRowHeight="15" x14ac:dyDescent="0.25"/>
  <cols>
    <col min="1" max="1" width="10.5703125" style="30" customWidth="1"/>
    <col min="2" max="2" width="37.85546875" style="30" customWidth="1"/>
    <col min="3" max="3" width="63.85546875" style="30" customWidth="1"/>
    <col min="4" max="4" width="29.7109375" style="30" bestFit="1" customWidth="1"/>
    <col min="5" max="5" width="20" style="80" customWidth="1"/>
    <col min="6" max="6" width="11.42578125" style="30" customWidth="1"/>
    <col min="7" max="7" width="12.140625" style="30" customWidth="1"/>
    <col min="8" max="17" width="9.140625" style="30"/>
    <col min="18" max="18" width="13.28515625" style="30" customWidth="1"/>
    <col min="19" max="19" width="9.140625" style="30"/>
    <col min="20" max="20" width="7.5703125" style="30" bestFit="1" customWidth="1"/>
    <col min="21" max="21" width="25.85546875" style="30" bestFit="1" customWidth="1"/>
    <col min="22" max="16384" width="9.140625" style="30"/>
  </cols>
  <sheetData>
    <row r="1" spans="1:21" ht="30" x14ac:dyDescent="0.25">
      <c r="A1" s="78" t="s">
        <v>77</v>
      </c>
      <c r="B1" s="78" t="s">
        <v>78</v>
      </c>
      <c r="C1" s="78" t="s">
        <v>73</v>
      </c>
      <c r="D1" s="79" t="s">
        <v>79</v>
      </c>
      <c r="E1" s="110" t="s">
        <v>104</v>
      </c>
      <c r="F1" s="110" t="s">
        <v>105</v>
      </c>
      <c r="G1" s="110" t="s">
        <v>106</v>
      </c>
      <c r="H1" s="110" t="s">
        <v>107</v>
      </c>
      <c r="I1" s="110" t="s">
        <v>108</v>
      </c>
      <c r="J1" s="110" t="s">
        <v>109</v>
      </c>
      <c r="K1" s="110" t="s">
        <v>110</v>
      </c>
      <c r="L1" s="110" t="s">
        <v>111</v>
      </c>
      <c r="M1" s="110" t="s">
        <v>112</v>
      </c>
      <c r="N1" s="78"/>
      <c r="O1" s="78"/>
      <c r="P1" s="78"/>
      <c r="Q1" s="80">
        <f>+SUMPRODUCT(Q3:Q7,D3:D7)</f>
        <v>0.3529816880424726</v>
      </c>
      <c r="R1" s="81" t="s">
        <v>113</v>
      </c>
    </row>
    <row r="2" spans="1:21" ht="60" customHeight="1" x14ac:dyDescent="0.25">
      <c r="A2" s="78"/>
      <c r="B2" s="78"/>
      <c r="C2" s="78"/>
      <c r="D2" s="79"/>
      <c r="E2" s="110"/>
      <c r="F2" s="110"/>
      <c r="G2" s="110"/>
      <c r="H2" s="110"/>
      <c r="I2" s="110"/>
      <c r="J2" s="110"/>
      <c r="K2" s="110"/>
      <c r="L2" s="110"/>
      <c r="M2" s="110"/>
      <c r="N2" s="78"/>
      <c r="O2" s="78" t="s">
        <v>47</v>
      </c>
      <c r="P2" s="78" t="s">
        <v>114</v>
      </c>
      <c r="Q2" s="78" t="s">
        <v>115</v>
      </c>
      <c r="R2" s="78"/>
    </row>
    <row r="3" spans="1:21" ht="120" x14ac:dyDescent="0.25">
      <c r="A3" s="51" t="s">
        <v>80</v>
      </c>
      <c r="B3" s="51" t="s">
        <v>81</v>
      </c>
      <c r="C3" s="51" t="s">
        <v>82</v>
      </c>
      <c r="D3" s="82">
        <v>0.15</v>
      </c>
      <c r="E3" s="83">
        <v>4.72</v>
      </c>
      <c r="F3" s="83">
        <v>-0.16</v>
      </c>
      <c r="G3" s="80">
        <f t="shared" ref="G3:G7" si="0">((10^(E3+F3))-(10^E3))/(10^E3)</f>
        <v>-0.30816902908106364</v>
      </c>
      <c r="H3" s="83">
        <v>4.9400000000000004</v>
      </c>
      <c r="I3" s="83">
        <v>-0.4</v>
      </c>
      <c r="J3" s="80">
        <f t="shared" ref="J3:J7" si="1">((10^(H3+I3))-(10^H3))/(10^H3)</f>
        <v>-0.60189282944650335</v>
      </c>
      <c r="K3" s="83">
        <v>3.58</v>
      </c>
      <c r="L3" s="83">
        <v>0.01</v>
      </c>
      <c r="M3" s="80">
        <f t="shared" ref="M3:M7" si="2">((10^(K3+L3))-(10^K3))/(10^K3)</f>
        <v>2.3292992280754037E-2</v>
      </c>
      <c r="O3" s="80">
        <f>+(10^(E3+F3/2)-10^E3)/10^E3</f>
        <v>-0.16823622889732984</v>
      </c>
      <c r="P3" s="80">
        <f>+(10^(H3+I3/2)-10^H3)/10^H3</f>
        <v>-0.36904265551980781</v>
      </c>
      <c r="Q3" s="80">
        <f>+(1+O3)*(1+P3)</f>
        <v>0.52480746024977121</v>
      </c>
    </row>
    <row r="4" spans="1:21" ht="75" x14ac:dyDescent="0.25">
      <c r="A4" s="51" t="s">
        <v>83</v>
      </c>
      <c r="B4" s="51" t="s">
        <v>84</v>
      </c>
      <c r="C4" s="51" t="s">
        <v>85</v>
      </c>
      <c r="D4" s="80">
        <v>0.15</v>
      </c>
      <c r="E4" s="83">
        <v>5</v>
      </c>
      <c r="F4" s="83">
        <v>-0.27</v>
      </c>
      <c r="G4" s="80">
        <f t="shared" si="0"/>
        <v>-0.46296820362974578</v>
      </c>
      <c r="H4" s="83">
        <v>4.91</v>
      </c>
      <c r="I4" s="83">
        <v>-0.52</v>
      </c>
      <c r="J4" s="80">
        <f t="shared" si="1"/>
        <v>-0.6980048279597979</v>
      </c>
      <c r="K4" s="83">
        <v>4.0999999999999996</v>
      </c>
      <c r="L4" s="83">
        <v>0.26</v>
      </c>
      <c r="M4" s="80">
        <f t="shared" si="2"/>
        <v>0.8197008586099821</v>
      </c>
      <c r="O4" s="80">
        <f t="shared" ref="O4:O7" si="3">+(10^(E4+F4/2)-10^E4)/10^E4</f>
        <v>-0.26717546686109478</v>
      </c>
      <c r="P4" s="80">
        <f t="shared" ref="P4:P7" si="4">+(10^(H4+I4/2)-10^H4)/10^H4</f>
        <v>-0.4504591261423751</v>
      </c>
      <c r="Q4" s="80">
        <f t="shared" ref="Q4:Q7" si="5">+(1+O4)*(1+P4)</f>
        <v>0.40271703432545991</v>
      </c>
    </row>
    <row r="5" spans="1:21" ht="60" x14ac:dyDescent="0.25">
      <c r="A5" s="51" t="s">
        <v>86</v>
      </c>
      <c r="B5" s="51" t="s">
        <v>87</v>
      </c>
      <c r="C5" s="51" t="s">
        <v>88</v>
      </c>
      <c r="D5" s="80">
        <v>0.2</v>
      </c>
      <c r="E5" s="83">
        <v>4.99</v>
      </c>
      <c r="F5" s="83">
        <v>-0.21</v>
      </c>
      <c r="G5" s="80">
        <f t="shared" si="0"/>
        <v>-0.38340499813851769</v>
      </c>
      <c r="H5" s="83">
        <v>4.7300000000000004</v>
      </c>
      <c r="I5" s="83">
        <v>-0.56999999999999995</v>
      </c>
      <c r="J5" s="80">
        <f t="shared" si="1"/>
        <v>-0.73084651960730884</v>
      </c>
      <c r="K5" s="83">
        <v>4.28</v>
      </c>
      <c r="L5" s="83">
        <v>0.25</v>
      </c>
      <c r="M5" s="80">
        <f t="shared" si="2"/>
        <v>0.77827941003892154</v>
      </c>
      <c r="O5" s="80">
        <f t="shared" si="3"/>
        <v>-0.21476436538992874</v>
      </c>
      <c r="P5" s="80">
        <f t="shared" si="4"/>
        <v>-0.48119996107103935</v>
      </c>
      <c r="Q5" s="80">
        <f t="shared" si="5"/>
        <v>0.40738027780411212</v>
      </c>
    </row>
    <row r="6" spans="1:21" ht="60" x14ac:dyDescent="0.25">
      <c r="A6" s="51" t="s">
        <v>89</v>
      </c>
      <c r="B6" s="51" t="s">
        <v>90</v>
      </c>
      <c r="C6" s="51" t="s">
        <v>91</v>
      </c>
      <c r="D6" s="80">
        <v>0.2</v>
      </c>
      <c r="E6" s="83">
        <v>5.67</v>
      </c>
      <c r="F6" s="83">
        <v>-0.47</v>
      </c>
      <c r="G6" s="80">
        <f t="shared" si="0"/>
        <v>-0.66115584386079707</v>
      </c>
      <c r="H6" s="83">
        <v>4.67</v>
      </c>
      <c r="I6" s="83">
        <v>-0.62</v>
      </c>
      <c r="J6" s="80">
        <f t="shared" si="1"/>
        <v>-0.76011670809805121</v>
      </c>
      <c r="K6" s="83">
        <v>5.39</v>
      </c>
      <c r="L6" s="83">
        <v>-0.17</v>
      </c>
      <c r="M6" s="80">
        <f t="shared" si="2"/>
        <v>-0.32391702460801836</v>
      </c>
      <c r="O6" s="80">
        <f t="shared" si="3"/>
        <v>-0.41789678222912935</v>
      </c>
      <c r="P6" s="80">
        <f t="shared" si="4"/>
        <v>-0.51022118063155408</v>
      </c>
      <c r="Q6" s="80">
        <f t="shared" si="5"/>
        <v>0.28510182675039042</v>
      </c>
    </row>
    <row r="7" spans="1:21" ht="75.75" thickBot="1" x14ac:dyDescent="0.3">
      <c r="A7" s="51" t="s">
        <v>92</v>
      </c>
      <c r="B7" s="51" t="s">
        <v>96</v>
      </c>
      <c r="C7" s="51" t="s">
        <v>93</v>
      </c>
      <c r="D7" s="80">
        <v>0.3</v>
      </c>
      <c r="E7" s="83">
        <v>4.9800000000000004</v>
      </c>
      <c r="F7" s="83">
        <v>-0.67</v>
      </c>
      <c r="G7" s="80">
        <f t="shared" si="0"/>
        <v>-0.78620379104977689</v>
      </c>
      <c r="H7" s="83">
        <v>4.5599999999999996</v>
      </c>
      <c r="I7" s="83">
        <v>-0.53</v>
      </c>
      <c r="J7" s="80">
        <f t="shared" si="1"/>
        <v>-0.70487907733336197</v>
      </c>
      <c r="K7" s="83">
        <v>4.22</v>
      </c>
      <c r="L7" s="83">
        <v>0.45</v>
      </c>
      <c r="M7" s="80">
        <f t="shared" si="2"/>
        <v>1.8183829312644566</v>
      </c>
      <c r="O7" s="80">
        <f t="shared" si="3"/>
        <v>-0.53761897860073993</v>
      </c>
      <c r="P7" s="80">
        <f t="shared" si="4"/>
        <v>-0.45674966850756643</v>
      </c>
      <c r="Q7" s="80">
        <f t="shared" si="5"/>
        <v>0.25118864315095801</v>
      </c>
    </row>
    <row r="8" spans="1:21" x14ac:dyDescent="0.25">
      <c r="T8" s="84" t="s">
        <v>77</v>
      </c>
      <c r="U8" s="84" t="s">
        <v>79</v>
      </c>
    </row>
    <row r="9" spans="1:21" ht="15.75" thickBot="1" x14ac:dyDescent="0.3">
      <c r="T9" s="85"/>
      <c r="U9" s="85"/>
    </row>
    <row r="10" spans="1:21" ht="30" x14ac:dyDescent="0.25">
      <c r="T10" s="86" t="s">
        <v>80</v>
      </c>
      <c r="U10" s="87">
        <v>0.15</v>
      </c>
    </row>
    <row r="11" spans="1:21" x14ac:dyDescent="0.25">
      <c r="T11" s="88" t="s">
        <v>83</v>
      </c>
      <c r="U11" s="89">
        <v>0.15</v>
      </c>
    </row>
    <row r="12" spans="1:21" x14ac:dyDescent="0.25">
      <c r="T12" s="88" t="s">
        <v>86</v>
      </c>
      <c r="U12" s="89">
        <v>0.2</v>
      </c>
    </row>
    <row r="13" spans="1:21" ht="30" x14ac:dyDescent="0.25">
      <c r="T13" s="88" t="s">
        <v>89</v>
      </c>
      <c r="U13" s="89">
        <v>0.2</v>
      </c>
    </row>
    <row r="14" spans="1:21" ht="30.75" thickBot="1" x14ac:dyDescent="0.3">
      <c r="T14" s="90" t="s">
        <v>92</v>
      </c>
      <c r="U14" s="91">
        <v>0.3</v>
      </c>
    </row>
  </sheetData>
  <sheetProtection algorithmName="SHA-512" hashValue="eDcgLeA1D+sxhLxM/DSmItYtRHpgV7N7Kj1t8P2mID8TGf3qGMg6YIgzVlJSUCo25pD58TEsrPjd4ZjfmbiBKQ==" saltValue="/GaIgNFOq0RVkbQ+UFV12Q==" spinCount="100000" sheet="1" objects="1" scenarios="1"/>
  <mergeCells count="9">
    <mergeCell ref="L1:L2"/>
    <mergeCell ref="M1:M2"/>
    <mergeCell ref="E1:E2"/>
    <mergeCell ref="F1:F2"/>
    <mergeCell ref="G1:G2"/>
    <mergeCell ref="H1:H2"/>
    <mergeCell ref="I1:I2"/>
    <mergeCell ref="J1:J2"/>
    <mergeCell ref="K1:K2"/>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AI48"/>
  <sheetViews>
    <sheetView workbookViewId="0"/>
  </sheetViews>
  <sheetFormatPr defaultRowHeight="15" x14ac:dyDescent="0.25"/>
  <cols>
    <col min="1" max="1" width="9.140625" style="3"/>
    <col min="2" max="2" width="77.7109375" style="3" bestFit="1" customWidth="1"/>
    <col min="3" max="3" width="14.42578125" style="3" bestFit="1" customWidth="1"/>
    <col min="4" max="4" width="23.42578125" style="3" bestFit="1" customWidth="1"/>
    <col min="5" max="5" width="27" style="3" bestFit="1" customWidth="1"/>
    <col min="6" max="6" width="28.42578125" style="3" bestFit="1" customWidth="1"/>
    <col min="7" max="7" width="25.85546875" style="3" bestFit="1" customWidth="1"/>
    <col min="8" max="8" width="22.28515625" style="3" bestFit="1" customWidth="1"/>
    <col min="9" max="9" width="18.5703125" style="3" bestFit="1" customWidth="1"/>
    <col min="10" max="10" width="9.140625" style="3"/>
    <col min="11" max="11" width="4.7109375" style="3" customWidth="1"/>
    <col min="12" max="12" width="11.5703125" style="3" bestFit="1" customWidth="1"/>
    <col min="13" max="14" width="9.140625" style="3"/>
    <col min="15" max="15" width="4.140625" style="3" customWidth="1"/>
    <col min="16" max="16" width="11.5703125" style="3" bestFit="1" customWidth="1"/>
    <col min="17" max="17" width="9.140625" style="3"/>
    <col min="18" max="35" width="2.7109375" style="8" customWidth="1"/>
    <col min="36" max="16384" width="9.140625" style="3"/>
  </cols>
  <sheetData>
    <row r="1" spans="1:35" x14ac:dyDescent="0.25">
      <c r="B1" s="22" t="s">
        <v>23</v>
      </c>
      <c r="C1" s="22" t="s">
        <v>24</v>
      </c>
      <c r="D1" s="22" t="s">
        <v>25</v>
      </c>
      <c r="E1" s="22" t="s">
        <v>26</v>
      </c>
      <c r="F1" s="22" t="s">
        <v>27</v>
      </c>
      <c r="G1" s="22" t="s">
        <v>28</v>
      </c>
      <c r="H1" s="22" t="s">
        <v>29</v>
      </c>
      <c r="I1" s="23" t="s">
        <v>30</v>
      </c>
      <c r="K1" s="112" t="s">
        <v>22</v>
      </c>
      <c r="L1" s="112"/>
      <c r="O1" s="112" t="s">
        <v>31</v>
      </c>
      <c r="P1" s="112"/>
    </row>
    <row r="2" spans="1:35" x14ac:dyDescent="0.25">
      <c r="A2" s="3">
        <v>1</v>
      </c>
      <c r="B2" s="4" t="s">
        <v>37</v>
      </c>
      <c r="C2" s="5">
        <v>0.182574185835055</v>
      </c>
      <c r="D2" s="4">
        <v>4</v>
      </c>
      <c r="E2" s="4">
        <v>6</v>
      </c>
      <c r="F2" s="4">
        <v>5</v>
      </c>
      <c r="G2" s="4">
        <v>5</v>
      </c>
      <c r="H2" s="6">
        <v>44548.101343753427</v>
      </c>
      <c r="I2" s="7">
        <f t="shared" ref="I2:I29" si="0">($K$11*$C2*10^$D2)+($K$12*$C2*10^$E2)+($K$13*$C2*10^$F2)+($K$14*$C2*10^$G2)</f>
        <v>44548.101343753427</v>
      </c>
      <c r="K2" s="24">
        <v>7</v>
      </c>
      <c r="L2" s="21">
        <v>31.6227766016838</v>
      </c>
      <c r="M2" s="3">
        <v>7</v>
      </c>
      <c r="O2" s="24">
        <v>7</v>
      </c>
      <c r="P2" s="25">
        <f>10^O2</f>
        <v>10000000</v>
      </c>
    </row>
    <row r="3" spans="1:35" x14ac:dyDescent="0.25">
      <c r="A3" s="3" t="s">
        <v>72</v>
      </c>
      <c r="B3" s="4" t="s">
        <v>70</v>
      </c>
      <c r="C3" s="5">
        <v>5.7735026918962602E-2</v>
      </c>
      <c r="D3" s="4">
        <v>4</v>
      </c>
      <c r="E3" s="4">
        <v>5</v>
      </c>
      <c r="F3" s="4">
        <v>4</v>
      </c>
      <c r="G3" s="4">
        <v>5</v>
      </c>
      <c r="H3" s="6">
        <v>2655.8112382722798</v>
      </c>
      <c r="I3" s="7">
        <f t="shared" si="0"/>
        <v>2655.8112382722798</v>
      </c>
      <c r="K3" s="24">
        <v>6</v>
      </c>
      <c r="L3" s="21">
        <v>3.16227766016838</v>
      </c>
      <c r="M3" s="3">
        <v>6</v>
      </c>
      <c r="O3" s="24">
        <v>6</v>
      </c>
      <c r="P3" s="25">
        <f t="shared" ref="P3:P8" si="1">10^O3</f>
        <v>1000000</v>
      </c>
    </row>
    <row r="4" spans="1:35" ht="18" x14ac:dyDescent="0.25">
      <c r="A4" s="3">
        <v>3</v>
      </c>
      <c r="B4" s="4" t="s">
        <v>38</v>
      </c>
      <c r="C4" s="5">
        <v>0.57735026918962595</v>
      </c>
      <c r="D4" s="4">
        <v>6</v>
      </c>
      <c r="E4" s="4">
        <v>4</v>
      </c>
      <c r="F4" s="4">
        <v>3</v>
      </c>
      <c r="G4" s="4">
        <v>4</v>
      </c>
      <c r="H4" s="6">
        <v>233364.97880644683</v>
      </c>
      <c r="I4" s="7">
        <f t="shared" si="0"/>
        <v>233364.97880644683</v>
      </c>
      <c r="K4" s="24">
        <v>5</v>
      </c>
      <c r="L4" s="21">
        <v>0.57735026918962595</v>
      </c>
      <c r="M4" s="3">
        <v>5</v>
      </c>
      <c r="O4" s="24">
        <v>5</v>
      </c>
      <c r="P4" s="25">
        <f t="shared" si="1"/>
        <v>100000</v>
      </c>
      <c r="T4" s="9" t="s">
        <v>35</v>
      </c>
      <c r="U4" s="26"/>
    </row>
    <row r="5" spans="1:35" x14ac:dyDescent="0.25">
      <c r="A5" s="3">
        <v>4</v>
      </c>
      <c r="B5" s="4" t="s">
        <v>40</v>
      </c>
      <c r="C5" s="5">
        <v>5.7735026918962602E-2</v>
      </c>
      <c r="D5" s="4">
        <v>5</v>
      </c>
      <c r="E5" s="4">
        <v>5</v>
      </c>
      <c r="F5" s="4">
        <v>5</v>
      </c>
      <c r="G5" s="4">
        <v>4</v>
      </c>
      <c r="H5" s="6">
        <v>4734.2722073549339</v>
      </c>
      <c r="I5" s="7">
        <f t="shared" si="0"/>
        <v>4734.2722073549339</v>
      </c>
      <c r="K5" s="24">
        <v>4</v>
      </c>
      <c r="L5" s="21">
        <v>0.182574185835055</v>
      </c>
      <c r="M5" s="3">
        <v>4</v>
      </c>
      <c r="O5" s="24">
        <v>4</v>
      </c>
      <c r="P5" s="25">
        <f t="shared" si="1"/>
        <v>10000</v>
      </c>
      <c r="T5" s="113" t="s">
        <v>16</v>
      </c>
      <c r="U5" s="113"/>
      <c r="V5" s="113"/>
      <c r="W5" s="113"/>
      <c r="X5" s="113"/>
      <c r="Y5" s="113"/>
      <c r="Z5" s="113"/>
      <c r="AC5" s="113" t="s">
        <v>18</v>
      </c>
      <c r="AD5" s="113"/>
      <c r="AE5" s="113"/>
      <c r="AF5" s="113"/>
      <c r="AG5" s="113"/>
      <c r="AH5" s="113"/>
      <c r="AI5" s="113"/>
    </row>
    <row r="6" spans="1:35" x14ac:dyDescent="0.25">
      <c r="A6" s="3">
        <v>5</v>
      </c>
      <c r="B6" s="4" t="s">
        <v>41</v>
      </c>
      <c r="C6" s="5">
        <v>0.57735026918962595</v>
      </c>
      <c r="D6" s="4">
        <v>4</v>
      </c>
      <c r="E6" s="4">
        <v>4</v>
      </c>
      <c r="F6" s="4">
        <v>4</v>
      </c>
      <c r="G6" s="4">
        <v>4</v>
      </c>
      <c r="H6" s="6">
        <v>5773.5026918962594</v>
      </c>
      <c r="I6" s="7">
        <f t="shared" si="0"/>
        <v>5773.5026918962594</v>
      </c>
      <c r="K6" s="24">
        <v>3</v>
      </c>
      <c r="L6" s="21">
        <v>5.7735026918962602E-2</v>
      </c>
      <c r="M6" s="3">
        <v>3</v>
      </c>
      <c r="O6" s="24">
        <v>3</v>
      </c>
      <c r="P6" s="25">
        <f t="shared" si="1"/>
        <v>1000</v>
      </c>
      <c r="R6" s="114" t="s">
        <v>1</v>
      </c>
      <c r="S6" s="27">
        <v>7</v>
      </c>
      <c r="T6" s="28" t="s">
        <v>74</v>
      </c>
      <c r="U6" s="28" t="s">
        <v>74</v>
      </c>
      <c r="V6" s="28" t="s">
        <v>74</v>
      </c>
      <c r="W6" s="28" t="s">
        <v>74</v>
      </c>
      <c r="X6" s="28" t="s">
        <v>74</v>
      </c>
      <c r="Y6" s="28" t="s">
        <v>74</v>
      </c>
      <c r="Z6" s="28" t="s">
        <v>74</v>
      </c>
      <c r="AB6" s="27">
        <v>7</v>
      </c>
      <c r="AC6" s="28" t="s">
        <v>74</v>
      </c>
      <c r="AD6" s="28" t="s">
        <v>74</v>
      </c>
      <c r="AE6" s="28" t="s">
        <v>74</v>
      </c>
      <c r="AF6" s="28" t="s">
        <v>74</v>
      </c>
      <c r="AG6" s="28" t="s">
        <v>74</v>
      </c>
      <c r="AH6" s="28" t="s">
        <v>74</v>
      </c>
      <c r="AI6" s="28" t="s">
        <v>74</v>
      </c>
    </row>
    <row r="7" spans="1:35" x14ac:dyDescent="0.25">
      <c r="A7" s="3">
        <v>6</v>
      </c>
      <c r="B7" s="4" t="s">
        <v>43</v>
      </c>
      <c r="C7" s="5">
        <v>5.7735026918962602E-2</v>
      </c>
      <c r="D7" s="4">
        <v>6</v>
      </c>
      <c r="E7" s="4">
        <v>1</v>
      </c>
      <c r="F7" s="4">
        <v>2</v>
      </c>
      <c r="G7" s="4">
        <v>3</v>
      </c>
      <c r="H7" s="6">
        <v>23106.827943561053</v>
      </c>
      <c r="I7" s="7">
        <f t="shared" si="0"/>
        <v>23106.827943561053</v>
      </c>
      <c r="K7" s="24">
        <v>2</v>
      </c>
      <c r="L7" s="21">
        <v>1.8257418583505498E-2</v>
      </c>
      <c r="M7" s="3">
        <v>2</v>
      </c>
      <c r="O7" s="24">
        <v>2</v>
      </c>
      <c r="P7" s="25">
        <f t="shared" si="1"/>
        <v>100</v>
      </c>
      <c r="R7" s="114"/>
      <c r="S7" s="27">
        <v>6</v>
      </c>
      <c r="T7" s="28" t="s">
        <v>74</v>
      </c>
      <c r="U7" s="28" t="s">
        <v>74</v>
      </c>
      <c r="V7" s="28" t="s">
        <v>74</v>
      </c>
      <c r="W7" s="28" t="s">
        <v>74</v>
      </c>
      <c r="X7" s="28" t="s">
        <v>74</v>
      </c>
      <c r="Y7" s="28" t="s">
        <v>74</v>
      </c>
      <c r="Z7" s="28" t="s">
        <v>74</v>
      </c>
      <c r="AB7" s="27">
        <v>6</v>
      </c>
      <c r="AC7" s="28" t="s">
        <v>74</v>
      </c>
      <c r="AD7" s="28" t="s">
        <v>74</v>
      </c>
      <c r="AE7" s="28" t="s">
        <v>74</v>
      </c>
      <c r="AF7" s="28" t="s">
        <v>74</v>
      </c>
      <c r="AG7" s="28" t="s">
        <v>74</v>
      </c>
      <c r="AH7" s="28" t="s">
        <v>74</v>
      </c>
      <c r="AI7" s="28" t="s">
        <v>74</v>
      </c>
    </row>
    <row r="8" spans="1:35" x14ac:dyDescent="0.25">
      <c r="A8" s="3">
        <v>7</v>
      </c>
      <c r="B8" s="4" t="s">
        <v>49</v>
      </c>
      <c r="C8" s="5">
        <v>0.182574185835055</v>
      </c>
      <c r="D8" s="4">
        <v>4</v>
      </c>
      <c r="E8" s="4">
        <v>6</v>
      </c>
      <c r="F8" s="4">
        <v>5</v>
      </c>
      <c r="G8" s="4">
        <v>5</v>
      </c>
      <c r="H8" s="6">
        <v>44548.101343753427</v>
      </c>
      <c r="I8" s="7">
        <f t="shared" si="0"/>
        <v>44548.101343753427</v>
      </c>
      <c r="K8" s="24">
        <v>1</v>
      </c>
      <c r="L8" s="21">
        <v>5.4772255750516604E-3</v>
      </c>
      <c r="M8" s="3">
        <v>1</v>
      </c>
      <c r="O8" s="24">
        <v>1</v>
      </c>
      <c r="P8" s="25">
        <f t="shared" si="1"/>
        <v>10</v>
      </c>
      <c r="R8" s="114"/>
      <c r="S8" s="27">
        <v>5</v>
      </c>
      <c r="T8" s="28" t="s">
        <v>74</v>
      </c>
      <c r="U8" s="28" t="s">
        <v>74</v>
      </c>
      <c r="V8" s="28" t="s">
        <v>74</v>
      </c>
      <c r="W8" s="28" t="s">
        <v>74</v>
      </c>
      <c r="X8" s="28" t="s">
        <v>74</v>
      </c>
      <c r="Y8" s="28" t="s">
        <v>74</v>
      </c>
      <c r="Z8" s="28" t="s">
        <v>74</v>
      </c>
      <c r="AB8" s="27">
        <v>5</v>
      </c>
      <c r="AC8" s="28" t="s">
        <v>74</v>
      </c>
      <c r="AD8" s="28" t="s">
        <v>74</v>
      </c>
      <c r="AE8" s="28" t="s">
        <v>74</v>
      </c>
      <c r="AF8" s="28" t="s">
        <v>74</v>
      </c>
      <c r="AG8" s="28" t="s">
        <v>74</v>
      </c>
      <c r="AH8" s="28" t="s">
        <v>74</v>
      </c>
      <c r="AI8" s="28" t="s">
        <v>74</v>
      </c>
    </row>
    <row r="9" spans="1:35" x14ac:dyDescent="0.25">
      <c r="A9" s="3">
        <v>9</v>
      </c>
      <c r="B9" s="4" t="s">
        <v>53</v>
      </c>
      <c r="C9" s="5">
        <v>0.182574185835055</v>
      </c>
      <c r="D9" s="4">
        <v>6</v>
      </c>
      <c r="E9" s="4">
        <v>4</v>
      </c>
      <c r="F9" s="4">
        <v>4</v>
      </c>
      <c r="G9" s="4">
        <v>3</v>
      </c>
      <c r="H9" s="6">
        <v>73796.485914529228</v>
      </c>
      <c r="I9" s="7">
        <f t="shared" si="0"/>
        <v>73796.485914529228</v>
      </c>
      <c r="R9" s="114"/>
      <c r="S9" s="27">
        <v>4</v>
      </c>
      <c r="T9" s="28" t="s">
        <v>74</v>
      </c>
      <c r="U9" s="28" t="s">
        <v>74</v>
      </c>
      <c r="V9" s="28" t="s">
        <v>74</v>
      </c>
      <c r="W9" s="28" t="s">
        <v>74</v>
      </c>
      <c r="X9" s="28" t="s">
        <v>74</v>
      </c>
      <c r="Y9" s="28" t="s">
        <v>74</v>
      </c>
      <c r="Z9" s="28" t="s">
        <v>74</v>
      </c>
      <c r="AB9" s="27">
        <v>4</v>
      </c>
      <c r="AC9" s="28" t="s">
        <v>74</v>
      </c>
      <c r="AD9" s="28" t="s">
        <v>74</v>
      </c>
      <c r="AE9" s="28" t="s">
        <v>74</v>
      </c>
      <c r="AF9" s="28" t="s">
        <v>74</v>
      </c>
      <c r="AG9" s="28" t="s">
        <v>74</v>
      </c>
      <c r="AH9" s="28" t="s">
        <v>74</v>
      </c>
      <c r="AI9" s="28" t="s">
        <v>74</v>
      </c>
    </row>
    <row r="10" spans="1:35" x14ac:dyDescent="0.25">
      <c r="A10" s="3">
        <v>10</v>
      </c>
      <c r="B10" s="4" t="s">
        <v>57</v>
      </c>
      <c r="C10" s="5">
        <v>5.7735026918962602E-2</v>
      </c>
      <c r="D10" s="4">
        <v>5</v>
      </c>
      <c r="E10" s="4">
        <v>5</v>
      </c>
      <c r="F10" s="4">
        <v>5</v>
      </c>
      <c r="G10" s="4">
        <v>4</v>
      </c>
      <c r="H10" s="6">
        <v>4734.2722073549339</v>
      </c>
      <c r="I10" s="7">
        <f t="shared" si="0"/>
        <v>4734.2722073549339</v>
      </c>
      <c r="K10" s="112" t="s">
        <v>42</v>
      </c>
      <c r="L10" s="112"/>
      <c r="R10" s="114"/>
      <c r="S10" s="27">
        <v>3</v>
      </c>
      <c r="T10" s="28" t="s">
        <v>74</v>
      </c>
      <c r="U10" s="28" t="s">
        <v>74</v>
      </c>
      <c r="V10" s="28" t="s">
        <v>74</v>
      </c>
      <c r="W10" s="28" t="s">
        <v>74</v>
      </c>
      <c r="X10" s="28">
        <v>1</v>
      </c>
      <c r="Y10" s="28" t="s">
        <v>74</v>
      </c>
      <c r="Z10" s="28" t="s">
        <v>74</v>
      </c>
      <c r="AB10" s="27">
        <v>3</v>
      </c>
      <c r="AC10" s="28" t="s">
        <v>74</v>
      </c>
      <c r="AD10" s="28" t="s">
        <v>74</v>
      </c>
      <c r="AE10" s="28">
        <v>1</v>
      </c>
      <c r="AF10" s="28" t="s">
        <v>74</v>
      </c>
      <c r="AG10" s="28" t="s">
        <v>74</v>
      </c>
      <c r="AH10" s="28" t="s">
        <v>74</v>
      </c>
      <c r="AI10" s="28" t="s">
        <v>74</v>
      </c>
    </row>
    <row r="11" spans="1:35" x14ac:dyDescent="0.25">
      <c r="A11" s="3">
        <v>11</v>
      </c>
      <c r="B11" s="4" t="s">
        <v>61</v>
      </c>
      <c r="C11" s="5">
        <v>5.7735026918962602E-2</v>
      </c>
      <c r="D11" s="4">
        <v>4</v>
      </c>
      <c r="E11" s="4">
        <v>3</v>
      </c>
      <c r="F11" s="4">
        <v>3</v>
      </c>
      <c r="G11" s="4">
        <v>2</v>
      </c>
      <c r="H11" s="6">
        <v>255.18881898181468</v>
      </c>
      <c r="I11" s="7">
        <f t="shared" si="0"/>
        <v>255.18881898181468</v>
      </c>
      <c r="K11" s="2">
        <v>0.4</v>
      </c>
      <c r="L11" s="1" t="s">
        <v>16</v>
      </c>
      <c r="R11" s="114"/>
      <c r="S11" s="27">
        <v>2</v>
      </c>
      <c r="T11" s="28" t="s">
        <v>74</v>
      </c>
      <c r="U11" s="28" t="s">
        <v>74</v>
      </c>
      <c r="V11" s="28" t="s">
        <v>74</v>
      </c>
      <c r="W11" s="28" t="s">
        <v>74</v>
      </c>
      <c r="X11" s="28" t="s">
        <v>74</v>
      </c>
      <c r="Y11" s="28" t="s">
        <v>74</v>
      </c>
      <c r="Z11" s="28" t="s">
        <v>74</v>
      </c>
      <c r="AB11" s="27">
        <v>2</v>
      </c>
      <c r="AC11" s="28" t="s">
        <v>74</v>
      </c>
      <c r="AD11" s="28" t="s">
        <v>74</v>
      </c>
      <c r="AE11" s="28" t="s">
        <v>74</v>
      </c>
      <c r="AF11" s="28" t="s">
        <v>74</v>
      </c>
      <c r="AG11" s="28" t="s">
        <v>74</v>
      </c>
      <c r="AH11" s="28" t="s">
        <v>74</v>
      </c>
      <c r="AI11" s="28" t="s">
        <v>74</v>
      </c>
    </row>
    <row r="12" spans="1:35" x14ac:dyDescent="0.25">
      <c r="A12" s="3">
        <v>12</v>
      </c>
      <c r="B12" s="4" t="s">
        <v>62</v>
      </c>
      <c r="C12" s="5">
        <v>5.7735026918962602E-2</v>
      </c>
      <c r="D12" s="4">
        <v>6</v>
      </c>
      <c r="E12" s="4">
        <v>1</v>
      </c>
      <c r="F12" s="4">
        <v>2</v>
      </c>
      <c r="G12" s="4">
        <v>3</v>
      </c>
      <c r="H12" s="6">
        <v>23106.827943561053</v>
      </c>
      <c r="I12" s="7">
        <f t="shared" si="0"/>
        <v>23106.827943561053</v>
      </c>
      <c r="K12" s="2">
        <v>0.2</v>
      </c>
      <c r="L12" s="1" t="s">
        <v>17</v>
      </c>
      <c r="R12" s="114"/>
      <c r="S12" s="27">
        <v>1</v>
      </c>
      <c r="T12" s="28" t="s">
        <v>74</v>
      </c>
      <c r="U12" s="28" t="s">
        <v>74</v>
      </c>
      <c r="V12" s="28" t="s">
        <v>74</v>
      </c>
      <c r="W12" s="28" t="s">
        <v>74</v>
      </c>
      <c r="X12" s="28" t="s">
        <v>74</v>
      </c>
      <c r="Y12" s="28" t="s">
        <v>74</v>
      </c>
      <c r="Z12" s="28" t="s">
        <v>74</v>
      </c>
      <c r="AB12" s="27">
        <v>1</v>
      </c>
      <c r="AC12" s="28" t="s">
        <v>74</v>
      </c>
      <c r="AD12" s="28" t="s">
        <v>74</v>
      </c>
      <c r="AE12" s="28" t="s">
        <v>74</v>
      </c>
      <c r="AF12" s="28" t="s">
        <v>74</v>
      </c>
      <c r="AG12" s="28" t="s">
        <v>74</v>
      </c>
      <c r="AH12" s="28" t="s">
        <v>74</v>
      </c>
      <c r="AI12" s="28" t="s">
        <v>74</v>
      </c>
    </row>
    <row r="13" spans="1:35" x14ac:dyDescent="0.25">
      <c r="A13" s="3">
        <v>13</v>
      </c>
      <c r="B13" s="4" t="s">
        <v>44</v>
      </c>
      <c r="C13" s="5">
        <v>5.7735026918962602E-2</v>
      </c>
      <c r="D13" s="4">
        <v>6</v>
      </c>
      <c r="E13" s="4">
        <v>2</v>
      </c>
      <c r="F13" s="4">
        <v>2</v>
      </c>
      <c r="G13" s="4">
        <v>3</v>
      </c>
      <c r="H13" s="6">
        <v>23107.867174045594</v>
      </c>
      <c r="I13" s="7">
        <f t="shared" si="0"/>
        <v>23107.867174045594</v>
      </c>
      <c r="K13" s="2">
        <v>0.2</v>
      </c>
      <c r="L13" s="1" t="s">
        <v>18</v>
      </c>
      <c r="T13" s="29">
        <v>1</v>
      </c>
      <c r="U13" s="29">
        <v>2</v>
      </c>
      <c r="V13" s="29">
        <v>3</v>
      </c>
      <c r="W13" s="29">
        <v>4</v>
      </c>
      <c r="X13" s="29">
        <v>5</v>
      </c>
      <c r="Y13" s="29">
        <v>6</v>
      </c>
      <c r="Z13" s="29">
        <v>7</v>
      </c>
      <c r="AC13" s="29">
        <v>1</v>
      </c>
      <c r="AD13" s="29">
        <v>2</v>
      </c>
      <c r="AE13" s="29">
        <v>3</v>
      </c>
      <c r="AF13" s="29">
        <v>4</v>
      </c>
      <c r="AG13" s="29">
        <v>5</v>
      </c>
      <c r="AH13" s="29">
        <v>6</v>
      </c>
      <c r="AI13" s="29">
        <v>7</v>
      </c>
    </row>
    <row r="14" spans="1:35" x14ac:dyDescent="0.25">
      <c r="A14" s="3">
        <v>14</v>
      </c>
      <c r="B14" s="4" t="s">
        <v>51</v>
      </c>
      <c r="C14" s="5">
        <v>0.182574185835055</v>
      </c>
      <c r="D14" s="4">
        <v>6</v>
      </c>
      <c r="E14" s="4">
        <v>3</v>
      </c>
      <c r="F14" s="4">
        <v>3</v>
      </c>
      <c r="G14" s="4">
        <v>3</v>
      </c>
      <c r="H14" s="6">
        <v>73139.218845523035</v>
      </c>
      <c r="I14" s="7">
        <f t="shared" si="0"/>
        <v>73139.218845523035</v>
      </c>
      <c r="K14" s="2">
        <v>0.2</v>
      </c>
      <c r="L14" s="1" t="s">
        <v>0</v>
      </c>
      <c r="T14" s="111" t="s">
        <v>47</v>
      </c>
      <c r="U14" s="111"/>
      <c r="V14" s="111"/>
      <c r="W14" s="111"/>
      <c r="X14" s="111"/>
      <c r="Y14" s="111"/>
      <c r="Z14" s="111"/>
      <c r="AC14" s="111" t="s">
        <v>47</v>
      </c>
      <c r="AD14" s="111"/>
      <c r="AE14" s="111"/>
      <c r="AF14" s="111"/>
      <c r="AG14" s="111"/>
      <c r="AH14" s="111"/>
      <c r="AI14" s="111"/>
    </row>
    <row r="15" spans="1:35" x14ac:dyDescent="0.25">
      <c r="A15" s="3">
        <v>15</v>
      </c>
      <c r="B15" s="4" t="s">
        <v>52</v>
      </c>
      <c r="C15" s="5">
        <v>0.182574185835055</v>
      </c>
      <c r="D15" s="4">
        <v>4</v>
      </c>
      <c r="E15" s="4">
        <v>4</v>
      </c>
      <c r="F15" s="4">
        <v>5</v>
      </c>
      <c r="G15" s="4">
        <v>4</v>
      </c>
      <c r="H15" s="6">
        <v>5112.077203381541</v>
      </c>
      <c r="I15" s="7">
        <f t="shared" si="0"/>
        <v>5112.077203381541</v>
      </c>
    </row>
    <row r="16" spans="1:35" x14ac:dyDescent="0.25">
      <c r="A16" s="3">
        <v>16</v>
      </c>
      <c r="B16" s="4" t="s">
        <v>54</v>
      </c>
      <c r="C16" s="5">
        <v>1.8257418583505498E-2</v>
      </c>
      <c r="D16" s="4">
        <v>6</v>
      </c>
      <c r="E16" s="4">
        <v>7</v>
      </c>
      <c r="F16" s="4">
        <v>5</v>
      </c>
      <c r="G16" s="4">
        <v>5</v>
      </c>
      <c r="H16" s="6">
        <v>44548.10134375342</v>
      </c>
      <c r="I16" s="7">
        <f t="shared" si="0"/>
        <v>44548.10134375342</v>
      </c>
      <c r="T16" s="113" t="s">
        <v>17</v>
      </c>
      <c r="U16" s="113"/>
      <c r="V16" s="113"/>
      <c r="W16" s="113"/>
      <c r="X16" s="113"/>
      <c r="Y16" s="113"/>
      <c r="Z16" s="113"/>
      <c r="AC16" s="113" t="s">
        <v>50</v>
      </c>
      <c r="AD16" s="113"/>
      <c r="AE16" s="113"/>
      <c r="AF16" s="113"/>
      <c r="AG16" s="113"/>
      <c r="AH16" s="113"/>
      <c r="AI16" s="113"/>
    </row>
    <row r="17" spans="1:35" x14ac:dyDescent="0.25">
      <c r="A17" s="3">
        <v>17</v>
      </c>
      <c r="B17" s="4" t="s">
        <v>55</v>
      </c>
      <c r="C17" s="5">
        <v>1.8257418583505498E-2</v>
      </c>
      <c r="D17" s="4">
        <v>6</v>
      </c>
      <c r="E17" s="4">
        <v>7</v>
      </c>
      <c r="F17" s="4">
        <v>5</v>
      </c>
      <c r="G17" s="4">
        <v>5</v>
      </c>
      <c r="H17" s="6">
        <v>44548.10134375342</v>
      </c>
      <c r="I17" s="7">
        <f t="shared" si="0"/>
        <v>44548.10134375342</v>
      </c>
      <c r="R17" s="114" t="s">
        <v>1</v>
      </c>
      <c r="S17" s="27">
        <v>7</v>
      </c>
      <c r="T17" s="28" t="s">
        <v>74</v>
      </c>
      <c r="U17" s="28" t="s">
        <v>74</v>
      </c>
      <c r="V17" s="28" t="s">
        <v>74</v>
      </c>
      <c r="W17" s="28" t="s">
        <v>74</v>
      </c>
      <c r="X17" s="28" t="s">
        <v>74</v>
      </c>
      <c r="Y17" s="28" t="s">
        <v>74</v>
      </c>
      <c r="Z17" s="28" t="s">
        <v>74</v>
      </c>
      <c r="AB17" s="27">
        <v>7</v>
      </c>
      <c r="AC17" s="28" t="s">
        <v>74</v>
      </c>
      <c r="AD17" s="28" t="s">
        <v>74</v>
      </c>
      <c r="AE17" s="28" t="s">
        <v>74</v>
      </c>
      <c r="AF17" s="28" t="s">
        <v>74</v>
      </c>
      <c r="AG17" s="28" t="s">
        <v>74</v>
      </c>
      <c r="AH17" s="28" t="s">
        <v>74</v>
      </c>
      <c r="AI17" s="28" t="s">
        <v>74</v>
      </c>
    </row>
    <row r="18" spans="1:35" x14ac:dyDescent="0.25">
      <c r="A18" s="3">
        <v>18</v>
      </c>
      <c r="B18" s="4" t="s">
        <v>56</v>
      </c>
      <c r="C18" s="5">
        <v>5.7735026918962602E-2</v>
      </c>
      <c r="D18" s="4">
        <v>5</v>
      </c>
      <c r="E18" s="4">
        <v>3</v>
      </c>
      <c r="F18" s="4">
        <v>3</v>
      </c>
      <c r="G18" s="4">
        <v>3</v>
      </c>
      <c r="H18" s="6">
        <v>2344.0420929098818</v>
      </c>
      <c r="I18" s="7">
        <f t="shared" si="0"/>
        <v>2344.0420929098818</v>
      </c>
      <c r="R18" s="114"/>
      <c r="S18" s="27">
        <v>6</v>
      </c>
      <c r="T18" s="28" t="s">
        <v>74</v>
      </c>
      <c r="U18" s="28" t="s">
        <v>74</v>
      </c>
      <c r="V18" s="28" t="s">
        <v>74</v>
      </c>
      <c r="W18" s="28" t="s">
        <v>74</v>
      </c>
      <c r="X18" s="28" t="s">
        <v>74</v>
      </c>
      <c r="Y18" s="28" t="s">
        <v>74</v>
      </c>
      <c r="Z18" s="28" t="s">
        <v>74</v>
      </c>
      <c r="AB18" s="27">
        <v>6</v>
      </c>
      <c r="AC18" s="28" t="s">
        <v>74</v>
      </c>
      <c r="AD18" s="28" t="s">
        <v>74</v>
      </c>
      <c r="AE18" s="28" t="s">
        <v>74</v>
      </c>
      <c r="AF18" s="28" t="s">
        <v>74</v>
      </c>
      <c r="AG18" s="28" t="s">
        <v>74</v>
      </c>
      <c r="AH18" s="28" t="s">
        <v>74</v>
      </c>
      <c r="AI18" s="28" t="s">
        <v>74</v>
      </c>
    </row>
    <row r="19" spans="1:35" x14ac:dyDescent="0.25">
      <c r="A19" s="3">
        <v>19</v>
      </c>
      <c r="B19" s="4" t="s">
        <v>71</v>
      </c>
      <c r="C19" s="5">
        <v>1.8257418583505498E-2</v>
      </c>
      <c r="D19" s="4">
        <v>6</v>
      </c>
      <c r="E19" s="4">
        <v>4</v>
      </c>
      <c r="F19" s="4">
        <v>3</v>
      </c>
      <c r="G19" s="4">
        <v>4</v>
      </c>
      <c r="H19" s="6">
        <v>7379.6485914529239</v>
      </c>
      <c r="I19" s="7">
        <f t="shared" si="0"/>
        <v>7379.6485914529239</v>
      </c>
      <c r="R19" s="114"/>
      <c r="S19" s="27">
        <v>5</v>
      </c>
      <c r="T19" s="28" t="s">
        <v>74</v>
      </c>
      <c r="U19" s="28" t="s">
        <v>74</v>
      </c>
      <c r="V19" s="28" t="s">
        <v>74</v>
      </c>
      <c r="W19" s="28" t="s">
        <v>74</v>
      </c>
      <c r="X19" s="28" t="s">
        <v>74</v>
      </c>
      <c r="Y19" s="28" t="s">
        <v>74</v>
      </c>
      <c r="Z19" s="28" t="s">
        <v>74</v>
      </c>
      <c r="AB19" s="27">
        <v>5</v>
      </c>
      <c r="AC19" s="28" t="s">
        <v>74</v>
      </c>
      <c r="AD19" s="28" t="s">
        <v>74</v>
      </c>
      <c r="AE19" s="28" t="s">
        <v>74</v>
      </c>
      <c r="AF19" s="28" t="s">
        <v>74</v>
      </c>
      <c r="AG19" s="28" t="s">
        <v>74</v>
      </c>
      <c r="AH19" s="28" t="s">
        <v>74</v>
      </c>
      <c r="AI19" s="28" t="s">
        <v>74</v>
      </c>
    </row>
    <row r="20" spans="1:35" x14ac:dyDescent="0.25">
      <c r="A20" s="3">
        <v>20</v>
      </c>
      <c r="B20" s="4" t="s">
        <v>59</v>
      </c>
      <c r="C20" s="5">
        <v>0.57735026918962595</v>
      </c>
      <c r="D20" s="4">
        <v>7</v>
      </c>
      <c r="E20" s="4">
        <v>6</v>
      </c>
      <c r="F20" s="4">
        <v>5</v>
      </c>
      <c r="G20" s="4">
        <v>6</v>
      </c>
      <c r="H20" s="6">
        <v>2551888.1898181466</v>
      </c>
      <c r="I20" s="7">
        <f t="shared" si="0"/>
        <v>2551888.1898181466</v>
      </c>
      <c r="R20" s="114"/>
      <c r="S20" s="27">
        <v>4</v>
      </c>
      <c r="T20" s="28" t="s">
        <v>74</v>
      </c>
      <c r="U20" s="28" t="s">
        <v>74</v>
      </c>
      <c r="V20" s="28" t="s">
        <v>74</v>
      </c>
      <c r="W20" s="28" t="s">
        <v>74</v>
      </c>
      <c r="X20" s="28" t="s">
        <v>74</v>
      </c>
      <c r="Y20" s="28" t="s">
        <v>74</v>
      </c>
      <c r="Z20" s="28" t="s">
        <v>74</v>
      </c>
      <c r="AB20" s="27">
        <v>4</v>
      </c>
      <c r="AC20" s="28" t="s">
        <v>74</v>
      </c>
      <c r="AD20" s="28" t="s">
        <v>74</v>
      </c>
      <c r="AE20" s="28" t="s">
        <v>74</v>
      </c>
      <c r="AF20" s="28" t="s">
        <v>74</v>
      </c>
      <c r="AG20" s="28" t="s">
        <v>74</v>
      </c>
      <c r="AH20" s="28" t="s">
        <v>74</v>
      </c>
      <c r="AI20" s="28" t="s">
        <v>74</v>
      </c>
    </row>
    <row r="21" spans="1:35" x14ac:dyDescent="0.25">
      <c r="A21" s="3">
        <v>21</v>
      </c>
      <c r="B21" s="4" t="s">
        <v>32</v>
      </c>
      <c r="C21" s="5">
        <v>0.57735026918962595</v>
      </c>
      <c r="D21" s="4">
        <v>6</v>
      </c>
      <c r="E21" s="4">
        <v>4</v>
      </c>
      <c r="F21" s="4">
        <v>3</v>
      </c>
      <c r="G21" s="4">
        <v>4</v>
      </c>
      <c r="H21" s="6">
        <v>233364.97880644683</v>
      </c>
      <c r="I21" s="7">
        <f t="shared" si="0"/>
        <v>233364.97880644683</v>
      </c>
      <c r="R21" s="114"/>
      <c r="S21" s="27">
        <v>3</v>
      </c>
      <c r="T21" s="28" t="s">
        <v>74</v>
      </c>
      <c r="U21" s="28" t="s">
        <v>74</v>
      </c>
      <c r="V21" s="28">
        <v>1</v>
      </c>
      <c r="W21" s="28" t="s">
        <v>74</v>
      </c>
      <c r="X21" s="28" t="s">
        <v>74</v>
      </c>
      <c r="Y21" s="28" t="s">
        <v>74</v>
      </c>
      <c r="Z21" s="28" t="s">
        <v>74</v>
      </c>
      <c r="AB21" s="27">
        <v>3</v>
      </c>
      <c r="AC21" s="28" t="s">
        <v>74</v>
      </c>
      <c r="AD21" s="28" t="s">
        <v>74</v>
      </c>
      <c r="AE21" s="28">
        <v>1</v>
      </c>
      <c r="AF21" s="28" t="s">
        <v>74</v>
      </c>
      <c r="AG21" s="28" t="s">
        <v>74</v>
      </c>
      <c r="AH21" s="28" t="s">
        <v>74</v>
      </c>
      <c r="AI21" s="28" t="s">
        <v>74</v>
      </c>
    </row>
    <row r="22" spans="1:35" x14ac:dyDescent="0.25">
      <c r="A22" s="3">
        <v>22</v>
      </c>
      <c r="B22" s="4" t="s">
        <v>33</v>
      </c>
      <c r="C22" s="5">
        <v>5.7735026918962602E-2</v>
      </c>
      <c r="D22" s="4">
        <v>6</v>
      </c>
      <c r="E22" s="4">
        <v>5</v>
      </c>
      <c r="F22" s="4">
        <v>5</v>
      </c>
      <c r="G22" s="4">
        <v>6</v>
      </c>
      <c r="H22" s="6">
        <v>36950.417228136066</v>
      </c>
      <c r="I22" s="7">
        <f t="shared" si="0"/>
        <v>36950.417228136066</v>
      </c>
      <c r="R22" s="114"/>
      <c r="S22" s="27">
        <v>2</v>
      </c>
      <c r="T22" s="28" t="s">
        <v>74</v>
      </c>
      <c r="U22" s="28" t="s">
        <v>74</v>
      </c>
      <c r="V22" s="28" t="s">
        <v>74</v>
      </c>
      <c r="W22" s="28" t="s">
        <v>74</v>
      </c>
      <c r="X22" s="28" t="s">
        <v>74</v>
      </c>
      <c r="Y22" s="28" t="s">
        <v>74</v>
      </c>
      <c r="Z22" s="28" t="s">
        <v>74</v>
      </c>
      <c r="AB22" s="27">
        <v>2</v>
      </c>
      <c r="AC22" s="28" t="s">
        <v>74</v>
      </c>
      <c r="AD22" s="28" t="s">
        <v>74</v>
      </c>
      <c r="AE22" s="28" t="s">
        <v>74</v>
      </c>
      <c r="AF22" s="28" t="s">
        <v>74</v>
      </c>
      <c r="AG22" s="28" t="s">
        <v>74</v>
      </c>
      <c r="AH22" s="28" t="s">
        <v>74</v>
      </c>
      <c r="AI22" s="28" t="s">
        <v>74</v>
      </c>
    </row>
    <row r="23" spans="1:35" x14ac:dyDescent="0.25">
      <c r="A23" s="3">
        <v>23</v>
      </c>
      <c r="B23" s="4" t="s">
        <v>34</v>
      </c>
      <c r="C23" s="5">
        <v>5.7735026918962602E-2</v>
      </c>
      <c r="D23" s="4">
        <v>5</v>
      </c>
      <c r="E23" s="4">
        <v>3</v>
      </c>
      <c r="F23" s="4">
        <v>3</v>
      </c>
      <c r="G23" s="4">
        <v>3</v>
      </c>
      <c r="H23" s="6">
        <v>2344.0420929098818</v>
      </c>
      <c r="I23" s="7">
        <f t="shared" si="0"/>
        <v>2344.0420929098818</v>
      </c>
      <c r="R23" s="114"/>
      <c r="S23" s="27">
        <v>1</v>
      </c>
      <c r="T23" s="28" t="s">
        <v>74</v>
      </c>
      <c r="U23" s="28" t="s">
        <v>74</v>
      </c>
      <c r="V23" s="28" t="s">
        <v>74</v>
      </c>
      <c r="W23" s="28" t="s">
        <v>74</v>
      </c>
      <c r="X23" s="28" t="s">
        <v>74</v>
      </c>
      <c r="Y23" s="28" t="s">
        <v>74</v>
      </c>
      <c r="Z23" s="28" t="s">
        <v>74</v>
      </c>
      <c r="AB23" s="27">
        <v>1</v>
      </c>
      <c r="AC23" s="28" t="s">
        <v>74</v>
      </c>
      <c r="AD23" s="28" t="s">
        <v>74</v>
      </c>
      <c r="AE23" s="28" t="s">
        <v>74</v>
      </c>
      <c r="AF23" s="28" t="s">
        <v>74</v>
      </c>
      <c r="AG23" s="28" t="s">
        <v>74</v>
      </c>
      <c r="AH23" s="28" t="s">
        <v>74</v>
      </c>
      <c r="AI23" s="28" t="s">
        <v>74</v>
      </c>
    </row>
    <row r="24" spans="1:35" x14ac:dyDescent="0.25">
      <c r="A24" s="3">
        <v>24</v>
      </c>
      <c r="B24" s="4" t="s">
        <v>36</v>
      </c>
      <c r="C24" s="5">
        <v>1.8257418583505498E-2</v>
      </c>
      <c r="D24" s="4">
        <v>5</v>
      </c>
      <c r="E24" s="4">
        <v>5</v>
      </c>
      <c r="F24" s="4">
        <v>5</v>
      </c>
      <c r="G24" s="4">
        <v>5</v>
      </c>
      <c r="H24" s="6">
        <v>1825.74185835055</v>
      </c>
      <c r="I24" s="7">
        <f t="shared" si="0"/>
        <v>1825.74185835055</v>
      </c>
      <c r="T24" s="29">
        <v>1</v>
      </c>
      <c r="U24" s="29">
        <v>2</v>
      </c>
      <c r="V24" s="29">
        <v>3</v>
      </c>
      <c r="W24" s="29">
        <v>4</v>
      </c>
      <c r="X24" s="29">
        <v>5</v>
      </c>
      <c r="Y24" s="29">
        <v>6</v>
      </c>
      <c r="Z24" s="29">
        <v>7</v>
      </c>
      <c r="AC24" s="29">
        <v>1</v>
      </c>
      <c r="AD24" s="29">
        <v>2</v>
      </c>
      <c r="AE24" s="29">
        <v>3</v>
      </c>
      <c r="AF24" s="29">
        <v>4</v>
      </c>
      <c r="AG24" s="29">
        <v>5</v>
      </c>
      <c r="AH24" s="29">
        <v>6</v>
      </c>
      <c r="AI24" s="29">
        <v>7</v>
      </c>
    </row>
    <row r="25" spans="1:35" x14ac:dyDescent="0.25">
      <c r="A25" s="3">
        <v>25</v>
      </c>
      <c r="B25" s="4" t="s">
        <v>39</v>
      </c>
      <c r="C25" s="5">
        <v>5.7735026918962602E-2</v>
      </c>
      <c r="D25" s="4">
        <v>5</v>
      </c>
      <c r="E25" s="4">
        <v>6</v>
      </c>
      <c r="F25" s="4">
        <v>4</v>
      </c>
      <c r="G25" s="4">
        <v>4</v>
      </c>
      <c r="H25" s="6">
        <v>14087.346568226876</v>
      </c>
      <c r="I25" s="7">
        <f t="shared" si="0"/>
        <v>14087.346568226876</v>
      </c>
      <c r="T25" s="111" t="s">
        <v>47</v>
      </c>
      <c r="U25" s="111"/>
      <c r="V25" s="111"/>
      <c r="W25" s="111"/>
      <c r="X25" s="111"/>
      <c r="Y25" s="111"/>
      <c r="Z25" s="111"/>
      <c r="AC25" s="111" t="s">
        <v>47</v>
      </c>
      <c r="AD25" s="111"/>
      <c r="AE25" s="111"/>
      <c r="AF25" s="111"/>
      <c r="AG25" s="111"/>
      <c r="AH25" s="111"/>
      <c r="AI25" s="111"/>
    </row>
    <row r="26" spans="1:35" x14ac:dyDescent="0.25">
      <c r="A26" s="3">
        <v>26</v>
      </c>
      <c r="B26" s="4" t="s">
        <v>45</v>
      </c>
      <c r="C26" s="5">
        <v>0.57735026918962595</v>
      </c>
      <c r="D26" s="4">
        <v>6</v>
      </c>
      <c r="E26" s="4">
        <v>4</v>
      </c>
      <c r="F26" s="4">
        <v>3</v>
      </c>
      <c r="G26" s="4">
        <v>4</v>
      </c>
      <c r="H26" s="6">
        <v>233364.97880644683</v>
      </c>
      <c r="I26" s="7">
        <f t="shared" si="0"/>
        <v>233364.97880644683</v>
      </c>
    </row>
    <row r="27" spans="1:35" ht="18" x14ac:dyDescent="0.25">
      <c r="A27" s="3">
        <v>27</v>
      </c>
      <c r="B27" s="4" t="s">
        <v>46</v>
      </c>
      <c r="C27" s="5">
        <v>1.8257418583505498E-2</v>
      </c>
      <c r="D27" s="4">
        <v>6</v>
      </c>
      <c r="E27" s="4">
        <v>4</v>
      </c>
      <c r="F27" s="4">
        <v>5</v>
      </c>
      <c r="G27" s="4">
        <v>6</v>
      </c>
      <c r="H27" s="6">
        <v>11356.11435894042</v>
      </c>
      <c r="I27" s="7">
        <f t="shared" si="0"/>
        <v>11356.11435894042</v>
      </c>
      <c r="T27" s="9" t="s">
        <v>60</v>
      </c>
    </row>
    <row r="28" spans="1:35" x14ac:dyDescent="0.25">
      <c r="A28" s="3">
        <v>28</v>
      </c>
      <c r="B28" s="4" t="s">
        <v>48</v>
      </c>
      <c r="C28" s="5">
        <v>5.7735026918962602E-2</v>
      </c>
      <c r="D28" s="4">
        <v>5</v>
      </c>
      <c r="E28" s="4">
        <v>3</v>
      </c>
      <c r="F28" s="4">
        <v>3</v>
      </c>
      <c r="G28" s="4">
        <v>3</v>
      </c>
      <c r="H28" s="6">
        <v>2344.04209290988</v>
      </c>
      <c r="I28" s="7">
        <f t="shared" si="0"/>
        <v>2344.0420929098818</v>
      </c>
      <c r="T28" s="113" t="s">
        <v>16</v>
      </c>
      <c r="U28" s="113"/>
      <c r="V28" s="113"/>
      <c r="W28" s="113"/>
      <c r="X28" s="113"/>
      <c r="Y28" s="113"/>
      <c r="Z28" s="113"/>
      <c r="AC28" s="113" t="s">
        <v>18</v>
      </c>
      <c r="AD28" s="113"/>
      <c r="AE28" s="113"/>
      <c r="AF28" s="113"/>
      <c r="AG28" s="113"/>
      <c r="AH28" s="113"/>
      <c r="AI28" s="113"/>
    </row>
    <row r="29" spans="1:35" x14ac:dyDescent="0.25">
      <c r="B29" s="4" t="s">
        <v>58</v>
      </c>
      <c r="C29" s="5">
        <v>5.7735026918962602E-2</v>
      </c>
      <c r="D29" s="4">
        <v>4</v>
      </c>
      <c r="E29" s="4">
        <v>1</v>
      </c>
      <c r="F29" s="4">
        <v>5</v>
      </c>
      <c r="G29" s="4">
        <v>4</v>
      </c>
      <c r="H29" s="6">
        <v>1501.2261699468656</v>
      </c>
      <c r="I29" s="7">
        <f t="shared" si="0"/>
        <v>1501.2261699468656</v>
      </c>
      <c r="R29" s="114" t="s">
        <v>1</v>
      </c>
      <c r="S29" s="27">
        <v>7</v>
      </c>
      <c r="T29" s="28" t="s">
        <v>74</v>
      </c>
      <c r="U29" s="28" t="s">
        <v>74</v>
      </c>
      <c r="V29" s="28" t="s">
        <v>74</v>
      </c>
      <c r="W29" s="28" t="s">
        <v>74</v>
      </c>
      <c r="X29" s="28" t="s">
        <v>74</v>
      </c>
      <c r="Y29" s="28" t="s">
        <v>74</v>
      </c>
      <c r="Z29" s="28" t="s">
        <v>74</v>
      </c>
      <c r="AB29" s="27">
        <v>7</v>
      </c>
      <c r="AC29" s="28" t="s">
        <v>74</v>
      </c>
      <c r="AD29" s="28" t="s">
        <v>74</v>
      </c>
      <c r="AE29" s="28" t="s">
        <v>74</v>
      </c>
      <c r="AF29" s="28" t="s">
        <v>74</v>
      </c>
      <c r="AG29" s="28" t="s">
        <v>74</v>
      </c>
      <c r="AH29" s="28" t="s">
        <v>74</v>
      </c>
      <c r="AI29" s="28" t="s">
        <v>74</v>
      </c>
    </row>
    <row r="30" spans="1:35" x14ac:dyDescent="0.25">
      <c r="R30" s="114"/>
      <c r="S30" s="27">
        <v>6</v>
      </c>
      <c r="T30" s="28" t="s">
        <v>74</v>
      </c>
      <c r="U30" s="28" t="s">
        <v>74</v>
      </c>
      <c r="V30" s="28" t="s">
        <v>74</v>
      </c>
      <c r="W30" s="28" t="s">
        <v>74</v>
      </c>
      <c r="X30" s="28" t="s">
        <v>74</v>
      </c>
      <c r="Y30" s="28" t="s">
        <v>74</v>
      </c>
      <c r="Z30" s="28" t="s">
        <v>74</v>
      </c>
      <c r="AB30" s="27">
        <v>6</v>
      </c>
      <c r="AC30" s="28" t="s">
        <v>74</v>
      </c>
      <c r="AD30" s="28" t="s">
        <v>74</v>
      </c>
      <c r="AE30" s="28" t="s">
        <v>74</v>
      </c>
      <c r="AF30" s="28" t="s">
        <v>74</v>
      </c>
      <c r="AG30" s="28" t="s">
        <v>74</v>
      </c>
      <c r="AH30" s="28" t="s">
        <v>74</v>
      </c>
      <c r="AI30" s="28" t="s">
        <v>74</v>
      </c>
    </row>
    <row r="31" spans="1:35" x14ac:dyDescent="0.25">
      <c r="R31" s="114"/>
      <c r="S31" s="27">
        <v>5</v>
      </c>
      <c r="T31" s="28" t="s">
        <v>74</v>
      </c>
      <c r="U31" s="28" t="s">
        <v>74</v>
      </c>
      <c r="V31" s="28" t="s">
        <v>74</v>
      </c>
      <c r="W31" s="28" t="s">
        <v>74</v>
      </c>
      <c r="X31" s="28" t="s">
        <v>74</v>
      </c>
      <c r="Y31" s="28" t="s">
        <v>74</v>
      </c>
      <c r="Z31" s="28" t="s">
        <v>74</v>
      </c>
      <c r="AB31" s="27">
        <v>5</v>
      </c>
      <c r="AC31" s="28" t="s">
        <v>74</v>
      </c>
      <c r="AD31" s="28" t="s">
        <v>74</v>
      </c>
      <c r="AE31" s="28" t="s">
        <v>74</v>
      </c>
      <c r="AF31" s="28" t="s">
        <v>74</v>
      </c>
      <c r="AG31" s="28" t="s">
        <v>74</v>
      </c>
      <c r="AH31" s="28" t="s">
        <v>74</v>
      </c>
      <c r="AI31" s="28" t="s">
        <v>74</v>
      </c>
    </row>
    <row r="32" spans="1:35" x14ac:dyDescent="0.25">
      <c r="R32" s="114"/>
      <c r="S32" s="27">
        <v>4</v>
      </c>
      <c r="T32" s="28" t="s">
        <v>74</v>
      </c>
      <c r="U32" s="28" t="s">
        <v>74</v>
      </c>
      <c r="V32" s="28" t="s">
        <v>74</v>
      </c>
      <c r="W32" s="28" t="s">
        <v>74</v>
      </c>
      <c r="X32" s="28" t="s">
        <v>74</v>
      </c>
      <c r="Y32" s="28" t="s">
        <v>74</v>
      </c>
      <c r="Z32" s="28" t="s">
        <v>74</v>
      </c>
      <c r="AB32" s="27">
        <v>4</v>
      </c>
      <c r="AC32" s="28" t="s">
        <v>74</v>
      </c>
      <c r="AD32" s="28" t="s">
        <v>74</v>
      </c>
      <c r="AE32" s="28" t="s">
        <v>74</v>
      </c>
      <c r="AF32" s="28" t="s">
        <v>74</v>
      </c>
      <c r="AG32" s="28" t="s">
        <v>74</v>
      </c>
      <c r="AH32" s="28" t="s">
        <v>74</v>
      </c>
      <c r="AI32" s="28" t="s">
        <v>74</v>
      </c>
    </row>
    <row r="33" spans="18:35" x14ac:dyDescent="0.25">
      <c r="R33" s="114"/>
      <c r="S33" s="27">
        <v>3</v>
      </c>
      <c r="T33" s="28" t="s">
        <v>74</v>
      </c>
      <c r="U33" s="28" t="s">
        <v>74</v>
      </c>
      <c r="V33" s="28" t="s">
        <v>74</v>
      </c>
      <c r="W33" s="28" t="s">
        <v>74</v>
      </c>
      <c r="X33" s="28">
        <v>1</v>
      </c>
      <c r="Y33" s="28" t="s">
        <v>74</v>
      </c>
      <c r="Z33" s="28" t="s">
        <v>74</v>
      </c>
      <c r="AB33" s="27">
        <v>3</v>
      </c>
      <c r="AC33" s="28" t="s">
        <v>74</v>
      </c>
      <c r="AD33" s="28" t="s">
        <v>74</v>
      </c>
      <c r="AE33" s="28">
        <v>1</v>
      </c>
      <c r="AF33" s="28" t="s">
        <v>74</v>
      </c>
      <c r="AG33" s="28" t="s">
        <v>74</v>
      </c>
      <c r="AH33" s="28" t="s">
        <v>74</v>
      </c>
      <c r="AI33" s="28" t="s">
        <v>74</v>
      </c>
    </row>
    <row r="34" spans="18:35" x14ac:dyDescent="0.25">
      <c r="R34" s="114"/>
      <c r="S34" s="27">
        <v>2</v>
      </c>
      <c r="T34" s="28" t="s">
        <v>74</v>
      </c>
      <c r="U34" s="28" t="s">
        <v>74</v>
      </c>
      <c r="V34" s="28" t="s">
        <v>74</v>
      </c>
      <c r="W34" s="28" t="s">
        <v>74</v>
      </c>
      <c r="X34" s="28" t="s">
        <v>74</v>
      </c>
      <c r="Y34" s="28" t="s">
        <v>74</v>
      </c>
      <c r="Z34" s="28" t="s">
        <v>74</v>
      </c>
      <c r="AB34" s="27">
        <v>2</v>
      </c>
      <c r="AC34" s="28" t="s">
        <v>74</v>
      </c>
      <c r="AD34" s="28" t="s">
        <v>74</v>
      </c>
      <c r="AE34" s="28" t="s">
        <v>74</v>
      </c>
      <c r="AF34" s="28" t="s">
        <v>74</v>
      </c>
      <c r="AG34" s="28" t="s">
        <v>74</v>
      </c>
      <c r="AH34" s="28" t="s">
        <v>74</v>
      </c>
      <c r="AI34" s="28" t="s">
        <v>74</v>
      </c>
    </row>
    <row r="35" spans="18:35" x14ac:dyDescent="0.25">
      <c r="R35" s="114"/>
      <c r="S35" s="27">
        <v>1</v>
      </c>
      <c r="T35" s="28" t="s">
        <v>74</v>
      </c>
      <c r="U35" s="28" t="s">
        <v>74</v>
      </c>
      <c r="V35" s="28" t="s">
        <v>74</v>
      </c>
      <c r="W35" s="28" t="s">
        <v>74</v>
      </c>
      <c r="X35" s="28" t="s">
        <v>74</v>
      </c>
      <c r="Y35" s="28" t="s">
        <v>74</v>
      </c>
      <c r="Z35" s="28" t="s">
        <v>74</v>
      </c>
      <c r="AB35" s="27">
        <v>1</v>
      </c>
      <c r="AC35" s="28" t="s">
        <v>74</v>
      </c>
      <c r="AD35" s="28" t="s">
        <v>74</v>
      </c>
      <c r="AE35" s="28" t="s">
        <v>74</v>
      </c>
      <c r="AF35" s="28" t="s">
        <v>74</v>
      </c>
      <c r="AG35" s="28" t="s">
        <v>74</v>
      </c>
      <c r="AH35" s="28" t="s">
        <v>74</v>
      </c>
      <c r="AI35" s="28" t="s">
        <v>74</v>
      </c>
    </row>
    <row r="36" spans="18:35" x14ac:dyDescent="0.25">
      <c r="T36" s="29">
        <v>1</v>
      </c>
      <c r="U36" s="29">
        <v>2</v>
      </c>
      <c r="V36" s="29">
        <v>3</v>
      </c>
      <c r="W36" s="29">
        <v>4</v>
      </c>
      <c r="X36" s="29">
        <v>5</v>
      </c>
      <c r="Y36" s="29">
        <v>6</v>
      </c>
      <c r="Z36" s="29">
        <v>7</v>
      </c>
      <c r="AC36" s="29">
        <v>1</v>
      </c>
      <c r="AD36" s="29">
        <v>2</v>
      </c>
      <c r="AE36" s="29">
        <v>3</v>
      </c>
      <c r="AF36" s="29">
        <v>4</v>
      </c>
      <c r="AG36" s="29">
        <v>5</v>
      </c>
      <c r="AH36" s="29">
        <v>6</v>
      </c>
      <c r="AI36" s="29">
        <v>7</v>
      </c>
    </row>
    <row r="37" spans="18:35" x14ac:dyDescent="0.25">
      <c r="T37" s="111" t="s">
        <v>47</v>
      </c>
      <c r="U37" s="111"/>
      <c r="V37" s="111"/>
      <c r="W37" s="111"/>
      <c r="X37" s="111"/>
      <c r="Y37" s="111"/>
      <c r="Z37" s="111"/>
      <c r="AC37" s="111" t="s">
        <v>47</v>
      </c>
      <c r="AD37" s="111"/>
      <c r="AE37" s="111"/>
      <c r="AF37" s="111"/>
      <c r="AG37" s="111"/>
      <c r="AH37" s="111"/>
      <c r="AI37" s="111"/>
    </row>
    <row r="39" spans="18:35" x14ac:dyDescent="0.25">
      <c r="T39" s="113" t="s">
        <v>17</v>
      </c>
      <c r="U39" s="113"/>
      <c r="V39" s="113"/>
      <c r="W39" s="113"/>
      <c r="X39" s="113"/>
      <c r="Y39" s="113"/>
      <c r="Z39" s="113"/>
      <c r="AC39" s="113" t="s">
        <v>50</v>
      </c>
      <c r="AD39" s="113"/>
      <c r="AE39" s="113"/>
      <c r="AF39" s="113"/>
      <c r="AG39" s="113"/>
      <c r="AH39" s="113"/>
      <c r="AI39" s="113"/>
    </row>
    <row r="40" spans="18:35" x14ac:dyDescent="0.25">
      <c r="R40" s="114" t="s">
        <v>1</v>
      </c>
      <c r="S40" s="27">
        <v>7</v>
      </c>
      <c r="T40" s="28" t="s">
        <v>74</v>
      </c>
      <c r="U40" s="28" t="s">
        <v>74</v>
      </c>
      <c r="V40" s="28" t="s">
        <v>74</v>
      </c>
      <c r="W40" s="28" t="s">
        <v>74</v>
      </c>
      <c r="X40" s="28" t="s">
        <v>74</v>
      </c>
      <c r="Y40" s="28" t="s">
        <v>74</v>
      </c>
      <c r="Z40" s="28" t="s">
        <v>74</v>
      </c>
      <c r="AB40" s="27">
        <v>7</v>
      </c>
      <c r="AC40" s="28" t="s">
        <v>74</v>
      </c>
      <c r="AD40" s="28" t="s">
        <v>74</v>
      </c>
      <c r="AE40" s="28" t="s">
        <v>74</v>
      </c>
      <c r="AF40" s="28" t="s">
        <v>74</v>
      </c>
      <c r="AG40" s="28" t="s">
        <v>74</v>
      </c>
      <c r="AH40" s="28" t="s">
        <v>74</v>
      </c>
      <c r="AI40" s="28" t="s">
        <v>74</v>
      </c>
    </row>
    <row r="41" spans="18:35" x14ac:dyDescent="0.25">
      <c r="R41" s="114"/>
      <c r="S41" s="27">
        <v>6</v>
      </c>
      <c r="T41" s="28" t="s">
        <v>74</v>
      </c>
      <c r="U41" s="28" t="s">
        <v>74</v>
      </c>
      <c r="V41" s="28" t="s">
        <v>74</v>
      </c>
      <c r="W41" s="28" t="s">
        <v>74</v>
      </c>
      <c r="X41" s="28" t="s">
        <v>74</v>
      </c>
      <c r="Y41" s="28" t="s">
        <v>74</v>
      </c>
      <c r="Z41" s="28" t="s">
        <v>74</v>
      </c>
      <c r="AB41" s="27">
        <v>6</v>
      </c>
      <c r="AC41" s="28" t="s">
        <v>74</v>
      </c>
      <c r="AD41" s="28" t="s">
        <v>74</v>
      </c>
      <c r="AE41" s="28" t="s">
        <v>74</v>
      </c>
      <c r="AF41" s="28" t="s">
        <v>74</v>
      </c>
      <c r="AG41" s="28" t="s">
        <v>74</v>
      </c>
      <c r="AH41" s="28" t="s">
        <v>74</v>
      </c>
      <c r="AI41" s="28" t="s">
        <v>74</v>
      </c>
    </row>
    <row r="42" spans="18:35" x14ac:dyDescent="0.25">
      <c r="R42" s="114"/>
      <c r="S42" s="27">
        <v>5</v>
      </c>
      <c r="T42" s="28" t="s">
        <v>74</v>
      </c>
      <c r="U42" s="28" t="s">
        <v>74</v>
      </c>
      <c r="V42" s="28" t="s">
        <v>74</v>
      </c>
      <c r="W42" s="28" t="s">
        <v>74</v>
      </c>
      <c r="X42" s="28" t="s">
        <v>74</v>
      </c>
      <c r="Y42" s="28" t="s">
        <v>74</v>
      </c>
      <c r="Z42" s="28" t="s">
        <v>74</v>
      </c>
      <c r="AB42" s="27">
        <v>5</v>
      </c>
      <c r="AC42" s="28" t="s">
        <v>74</v>
      </c>
      <c r="AD42" s="28" t="s">
        <v>74</v>
      </c>
      <c r="AE42" s="28" t="s">
        <v>74</v>
      </c>
      <c r="AF42" s="28" t="s">
        <v>74</v>
      </c>
      <c r="AG42" s="28" t="s">
        <v>74</v>
      </c>
      <c r="AH42" s="28" t="s">
        <v>74</v>
      </c>
      <c r="AI42" s="28" t="s">
        <v>74</v>
      </c>
    </row>
    <row r="43" spans="18:35" x14ac:dyDescent="0.25">
      <c r="R43" s="114"/>
      <c r="S43" s="27">
        <v>4</v>
      </c>
      <c r="T43" s="28" t="s">
        <v>74</v>
      </c>
      <c r="U43" s="28" t="s">
        <v>74</v>
      </c>
      <c r="V43" s="28" t="s">
        <v>74</v>
      </c>
      <c r="W43" s="28" t="s">
        <v>74</v>
      </c>
      <c r="X43" s="28" t="s">
        <v>74</v>
      </c>
      <c r="Y43" s="28" t="s">
        <v>74</v>
      </c>
      <c r="Z43" s="28" t="s">
        <v>74</v>
      </c>
      <c r="AB43" s="27">
        <v>4</v>
      </c>
      <c r="AC43" s="28" t="s">
        <v>74</v>
      </c>
      <c r="AD43" s="28" t="s">
        <v>74</v>
      </c>
      <c r="AE43" s="28" t="s">
        <v>74</v>
      </c>
      <c r="AF43" s="28" t="s">
        <v>74</v>
      </c>
      <c r="AG43" s="28" t="s">
        <v>74</v>
      </c>
      <c r="AH43" s="28" t="s">
        <v>74</v>
      </c>
      <c r="AI43" s="28" t="s">
        <v>74</v>
      </c>
    </row>
    <row r="44" spans="18:35" x14ac:dyDescent="0.25">
      <c r="R44" s="114"/>
      <c r="S44" s="27">
        <v>3</v>
      </c>
      <c r="T44" s="28" t="s">
        <v>74</v>
      </c>
      <c r="U44" s="28" t="s">
        <v>74</v>
      </c>
      <c r="V44" s="28">
        <v>1</v>
      </c>
      <c r="W44" s="28" t="s">
        <v>74</v>
      </c>
      <c r="X44" s="28" t="s">
        <v>74</v>
      </c>
      <c r="Y44" s="28" t="s">
        <v>74</v>
      </c>
      <c r="Z44" s="28" t="s">
        <v>74</v>
      </c>
      <c r="AB44" s="27">
        <v>3</v>
      </c>
      <c r="AC44" s="28" t="s">
        <v>74</v>
      </c>
      <c r="AD44" s="28" t="s">
        <v>74</v>
      </c>
      <c r="AE44" s="28">
        <v>1</v>
      </c>
      <c r="AF44" s="28" t="s">
        <v>74</v>
      </c>
      <c r="AG44" s="28" t="s">
        <v>74</v>
      </c>
      <c r="AH44" s="28" t="s">
        <v>74</v>
      </c>
      <c r="AI44" s="28" t="s">
        <v>74</v>
      </c>
    </row>
    <row r="45" spans="18:35" x14ac:dyDescent="0.25">
      <c r="R45" s="114"/>
      <c r="S45" s="27">
        <v>2</v>
      </c>
      <c r="T45" s="28" t="s">
        <v>74</v>
      </c>
      <c r="U45" s="28" t="s">
        <v>74</v>
      </c>
      <c r="V45" s="28" t="s">
        <v>74</v>
      </c>
      <c r="W45" s="28" t="s">
        <v>74</v>
      </c>
      <c r="X45" s="28" t="s">
        <v>74</v>
      </c>
      <c r="Y45" s="28" t="s">
        <v>74</v>
      </c>
      <c r="Z45" s="28" t="s">
        <v>74</v>
      </c>
      <c r="AB45" s="27">
        <v>2</v>
      </c>
      <c r="AC45" s="28" t="s">
        <v>74</v>
      </c>
      <c r="AD45" s="28" t="s">
        <v>74</v>
      </c>
      <c r="AE45" s="28" t="s">
        <v>74</v>
      </c>
      <c r="AF45" s="28" t="s">
        <v>74</v>
      </c>
      <c r="AG45" s="28" t="s">
        <v>74</v>
      </c>
      <c r="AH45" s="28" t="s">
        <v>74</v>
      </c>
      <c r="AI45" s="28" t="s">
        <v>74</v>
      </c>
    </row>
    <row r="46" spans="18:35" x14ac:dyDescent="0.25">
      <c r="R46" s="114"/>
      <c r="S46" s="27">
        <v>1</v>
      </c>
      <c r="T46" s="28" t="s">
        <v>74</v>
      </c>
      <c r="U46" s="28" t="s">
        <v>74</v>
      </c>
      <c r="V46" s="28" t="s">
        <v>74</v>
      </c>
      <c r="W46" s="28" t="s">
        <v>74</v>
      </c>
      <c r="X46" s="28" t="s">
        <v>74</v>
      </c>
      <c r="Y46" s="28" t="s">
        <v>74</v>
      </c>
      <c r="Z46" s="28" t="s">
        <v>74</v>
      </c>
      <c r="AB46" s="27">
        <v>1</v>
      </c>
      <c r="AC46" s="28" t="s">
        <v>74</v>
      </c>
      <c r="AD46" s="28" t="s">
        <v>74</v>
      </c>
      <c r="AE46" s="28" t="s">
        <v>74</v>
      </c>
      <c r="AF46" s="28" t="s">
        <v>74</v>
      </c>
      <c r="AG46" s="28" t="s">
        <v>74</v>
      </c>
      <c r="AH46" s="28" t="s">
        <v>74</v>
      </c>
      <c r="AI46" s="28" t="s">
        <v>74</v>
      </c>
    </row>
    <row r="47" spans="18:35" x14ac:dyDescent="0.25">
      <c r="T47" s="29">
        <v>1</v>
      </c>
      <c r="U47" s="29">
        <v>2</v>
      </c>
      <c r="V47" s="29">
        <v>3</v>
      </c>
      <c r="W47" s="29">
        <v>4</v>
      </c>
      <c r="X47" s="29">
        <v>5</v>
      </c>
      <c r="Y47" s="29">
        <v>6</v>
      </c>
      <c r="Z47" s="29">
        <v>7</v>
      </c>
      <c r="AC47" s="29">
        <v>1</v>
      </c>
      <c r="AD47" s="29">
        <v>2</v>
      </c>
      <c r="AE47" s="29">
        <v>3</v>
      </c>
      <c r="AF47" s="29">
        <v>4</v>
      </c>
      <c r="AG47" s="29">
        <v>5</v>
      </c>
      <c r="AH47" s="29">
        <v>6</v>
      </c>
      <c r="AI47" s="29">
        <v>7</v>
      </c>
    </row>
    <row r="48" spans="18:35" x14ac:dyDescent="0.25">
      <c r="T48" s="111" t="s">
        <v>47</v>
      </c>
      <c r="U48" s="111"/>
      <c r="V48" s="111"/>
      <c r="W48" s="111"/>
      <c r="X48" s="111"/>
      <c r="Y48" s="111"/>
      <c r="Z48" s="111"/>
      <c r="AC48" s="111" t="s">
        <v>47</v>
      </c>
      <c r="AD48" s="111"/>
      <c r="AE48" s="111"/>
      <c r="AF48" s="111"/>
      <c r="AG48" s="111"/>
      <c r="AH48" s="111"/>
      <c r="AI48" s="111"/>
    </row>
  </sheetData>
  <sheetProtection algorithmName="SHA-512" hashValue="7bt7ZS5AOveisue/gitJLEuzacWnDISRwFz4dAYEgWp+jo9ZCS6FJQ+VXy6IYJkF68p77f6qbK2fkadccKo+Ug==" saltValue="sN/rAmpTvI9geE4AWBRkeQ==" spinCount="100000" sheet="1" objects="1" scenarios="1"/>
  <sortState ref="A2:I28">
    <sortCondition ref="A2"/>
  </sortState>
  <mergeCells count="23">
    <mergeCell ref="R40:R46"/>
    <mergeCell ref="T48:Z48"/>
    <mergeCell ref="AC48:AI48"/>
    <mergeCell ref="T28:Z28"/>
    <mergeCell ref="AC28:AI28"/>
    <mergeCell ref="R29:R35"/>
    <mergeCell ref="T37:Z37"/>
    <mergeCell ref="AC37:AI37"/>
    <mergeCell ref="T39:Z39"/>
    <mergeCell ref="AC39:AI39"/>
    <mergeCell ref="T25:Z25"/>
    <mergeCell ref="AC25:AI25"/>
    <mergeCell ref="K1:L1"/>
    <mergeCell ref="O1:P1"/>
    <mergeCell ref="T5:Z5"/>
    <mergeCell ref="AC5:AI5"/>
    <mergeCell ref="R6:R12"/>
    <mergeCell ref="K10:L10"/>
    <mergeCell ref="T14:Z14"/>
    <mergeCell ref="AC14:AI14"/>
    <mergeCell ref="T16:Z16"/>
    <mergeCell ref="AC16:AI16"/>
    <mergeCell ref="R17:R23"/>
  </mergeCells>
  <conditionalFormatting sqref="T17:Z23">
    <cfRule type="iconSet" priority="7">
      <iconSet iconSet="4TrafficLights">
        <cfvo type="percent" val="0"/>
        <cfvo type="percent" val="25"/>
        <cfvo type="percent" val="50"/>
        <cfvo type="percent" val="75"/>
      </iconSet>
    </cfRule>
  </conditionalFormatting>
  <conditionalFormatting sqref="AC6:AI12">
    <cfRule type="iconSet" priority="8">
      <iconSet iconSet="4TrafficLights">
        <cfvo type="percent" val="0"/>
        <cfvo type="percent" val="25"/>
        <cfvo type="percent" val="50"/>
        <cfvo type="percent" val="75"/>
      </iconSet>
    </cfRule>
  </conditionalFormatting>
  <conditionalFormatting sqref="AC17:AI23">
    <cfRule type="iconSet" priority="6">
      <iconSet iconSet="4TrafficLights">
        <cfvo type="percent" val="0"/>
        <cfvo type="percent" val="25"/>
        <cfvo type="percent" val="50"/>
        <cfvo type="percent" val="75"/>
      </iconSet>
    </cfRule>
  </conditionalFormatting>
  <conditionalFormatting sqref="T29:Z35">
    <cfRule type="iconSet" priority="5">
      <iconSet iconSet="4TrafficLights">
        <cfvo type="percent" val="0"/>
        <cfvo type="percent" val="25"/>
        <cfvo type="percent" val="50"/>
        <cfvo type="percent" val="75"/>
      </iconSet>
    </cfRule>
  </conditionalFormatting>
  <conditionalFormatting sqref="AC29:AI35">
    <cfRule type="iconSet" priority="4">
      <iconSet iconSet="4TrafficLights">
        <cfvo type="percent" val="0"/>
        <cfvo type="percent" val="25"/>
        <cfvo type="percent" val="50"/>
        <cfvo type="percent" val="75"/>
      </iconSet>
    </cfRule>
  </conditionalFormatting>
  <conditionalFormatting sqref="T40:Z46">
    <cfRule type="iconSet" priority="3">
      <iconSet iconSet="4TrafficLights">
        <cfvo type="percent" val="0"/>
        <cfvo type="percent" val="25"/>
        <cfvo type="percent" val="50"/>
        <cfvo type="percent" val="75"/>
      </iconSet>
    </cfRule>
  </conditionalFormatting>
  <conditionalFormatting sqref="AC40:AI46">
    <cfRule type="iconSet" priority="2">
      <iconSet iconSet="4TrafficLights">
        <cfvo type="percent" val="0"/>
        <cfvo type="percent" val="25"/>
        <cfvo type="percent" val="50"/>
        <cfvo type="percent" val="75"/>
      </iconSet>
    </cfRule>
  </conditionalFormatting>
  <conditionalFormatting sqref="T6:Z12">
    <cfRule type="iconSet" priority="1">
      <iconSet iconSet="4TrafficLights">
        <cfvo type="percent" val="0"/>
        <cfvo type="percent" val="25"/>
        <cfvo type="percent" val="50"/>
        <cfvo type="percent" val="75"/>
      </iconSet>
    </cfRule>
  </conditionalFormatting>
  <pageMargins left="0.7" right="0.7" top="0.75" bottom="0.75" header="0.3" footer="0.3"/>
  <pageSetup paperSize="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995F11FE97CC0B4B99B15CE895FECCD9" ma:contentTypeVersion="2" ma:contentTypeDescription="Create a new document." ma:contentTypeScope="" ma:versionID="bd3593010a512bd2aa90b0c20cf1f5f4">
  <xsd:schema xmlns:xsd="http://www.w3.org/2001/XMLSchema" xmlns:xs="http://www.w3.org/2001/XMLSchema" xmlns:p="http://schemas.microsoft.com/office/2006/metadata/properties" xmlns:ns2="c9707976-b9a4-4d64-b46b-225405a11850" targetNamespace="http://schemas.microsoft.com/office/2006/metadata/properties" ma:root="true" ma:fieldsID="4c5c5e0f3adf1f87f277ab198cdd28fa" ns2:_="">
    <xsd:import namespace="c9707976-b9a4-4d64-b46b-225405a11850"/>
    <xsd:element name="properties">
      <xsd:complexType>
        <xsd:sequence>
          <xsd:element name="documentManagement">
            <xsd:complexType>
              <xsd:all>
                <xsd:element ref="ns2:SharedWithUsers" minOccurs="0"/>
                <xsd:element ref="ns2: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9707976-b9a4-4d64-b46b-225405a11850" elementFormDefault="qualified">
    <xsd:import namespace="http://schemas.microsoft.com/office/2006/documentManagement/types"/>
    <xsd:import namespace="http://schemas.microsoft.com/office/infopath/2007/PartnerControls"/>
    <xsd:element name="SharedWithUsers" ma:index="8"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description=""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C4CD65E9-16FC-4B9D-959C-1338167DA239}">
  <ds:schemaRefs>
    <ds:schemaRef ds:uri="http://schemas.microsoft.com/sharepoint/v3/contenttype/forms"/>
  </ds:schemaRefs>
</ds:datastoreItem>
</file>

<file path=customXml/itemProps2.xml><?xml version="1.0" encoding="utf-8"?>
<ds:datastoreItem xmlns:ds="http://schemas.openxmlformats.org/officeDocument/2006/customXml" ds:itemID="{70AD34D3-03BA-4F88-82AA-F5CCB592CD1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9707976-b9a4-4d64-b46b-225405a1185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E1B7B34D-6C26-4EA7-9772-FC91954930E5}">
  <ds:schemaRefs>
    <ds:schemaRef ds:uri="http://purl.org/dc/dcmitype/"/>
    <ds:schemaRef ds:uri="http://schemas.microsoft.com/office/2006/documentManagement/types"/>
    <ds:schemaRef ds:uri="http://schemas.openxmlformats.org/package/2006/metadata/core-properties"/>
    <ds:schemaRef ds:uri="http://www.w3.org/XML/1998/namespace"/>
    <ds:schemaRef ds:uri="http://purl.org/dc/elements/1.1/"/>
    <ds:schemaRef ds:uri="http://schemas.microsoft.com/office/2006/metadata/properties"/>
    <ds:schemaRef ds:uri="http://schemas.microsoft.com/office/infopath/2007/PartnerControls"/>
    <ds:schemaRef ds:uri="c9707976-b9a4-4d64-b46b-225405a11850"/>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Cover Page</vt:lpstr>
      <vt:lpstr>Analysis</vt:lpstr>
      <vt:lpstr>Data</vt:lpstr>
      <vt:lpstr>Reference</vt:lpstr>
      <vt:lpstr>'Cover Page'!Print_Area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Sarah Almujahed</dc:creator>
  <cp:lastModifiedBy>York, Jamie K</cp:lastModifiedBy>
  <cp:lastPrinted>2017-01-11T23:26:16Z</cp:lastPrinted>
  <dcterms:created xsi:type="dcterms:W3CDTF">2015-11-11T19:37:07Z</dcterms:created>
  <dcterms:modified xsi:type="dcterms:W3CDTF">2017-01-11T23:27:32Z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0x010100995F11FE97CC0B4B99B15CE895FECCD9</vt:lpwstr>
  </property>
</Properties>
</file>